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3"/>
  </bookViews>
  <sheets>
    <sheet name="položky" sheetId="1" r:id="rId1"/>
    <sheet name="Tabulka č. 2 - 3 - kapitoly" sheetId="2" r:id="rId2"/>
    <sheet name="Tabulka č. 1 - 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'příjmy'!$A$7:$K$256</definedName>
    <definedName name="_xlnm._FilterDatabase" localSheetId="7" hidden="1">'výdaje'!$A$5:$K$768</definedName>
  </definedNames>
  <calcPr fullCalcOnLoad="1"/>
</workbook>
</file>

<file path=xl/comments7.xml><?xml version="1.0" encoding="utf-8"?>
<comments xmlns="http://schemas.openxmlformats.org/spreadsheetml/2006/main">
  <authors>
    <author>LD</author>
  </authors>
  <commentList>
    <comment ref="E7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doschválit v ZM</t>
        </r>
      </text>
    </comment>
  </commentList>
</comments>
</file>

<file path=xl/comments8.xml><?xml version="1.0" encoding="utf-8"?>
<comments xmlns="http://schemas.openxmlformats.org/spreadsheetml/2006/main">
  <authors>
    <author>LD</author>
  </authors>
  <commentList>
    <comment ref="E5" authorId="0">
      <text>
        <r>
          <rPr>
            <b/>
            <sz val="8"/>
            <color indexed="8"/>
            <rFont val="Times New Roman"/>
            <family val="1"/>
          </rPr>
          <t xml:space="preserve">.:
</t>
        </r>
        <r>
          <rPr>
            <sz val="8"/>
            <color indexed="8"/>
            <rFont val="Times New Roman"/>
            <family val="1"/>
          </rPr>
          <t>doschválit v ZM</t>
        </r>
      </text>
    </comment>
  </commentList>
</comments>
</file>

<file path=xl/sharedStrings.xml><?xml version="1.0" encoding="utf-8"?>
<sst xmlns="http://schemas.openxmlformats.org/spreadsheetml/2006/main" count="4010" uniqueCount="1166">
  <si>
    <t>Daňové příjmy 111+112+151</t>
  </si>
  <si>
    <t>Dotace (na státní správu)</t>
  </si>
  <si>
    <t xml:space="preserve">Dotace-refundace VPP </t>
  </si>
  <si>
    <t>Dotace státu na provoz ZŠ Krásná Lípa</t>
  </si>
  <si>
    <t>Podpora terénní práce - AMARI poradna 2374</t>
  </si>
  <si>
    <t>Dotace na volby do Evropského parlamentu  2353</t>
  </si>
  <si>
    <t>Dotace CzechPOINT - kontaktní místa  3353</t>
  </si>
  <si>
    <t>Dotace PO Krásná Lípa  0351</t>
  </si>
  <si>
    <t>Odvod RELAX p.o. do rozpočtu města</t>
  </si>
  <si>
    <t>Dotace Flexibilně pro odlehčovací služby 2376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</si>
  <si>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</si>
  <si>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</si>
  <si>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</si>
  <si>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</si>
  <si>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</si>
  <si>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</si>
  <si>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</si>
  <si>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nemovitostí</t>
  </si>
  <si>
    <t>Příjmy z prodeje pozemků</t>
  </si>
  <si>
    <t>Příjmy z prodeje 33 b.j.Krásná Lípa</t>
  </si>
  <si>
    <t>Dotace na zateplení ZŠ Krásná Lípa  0314</t>
  </si>
  <si>
    <t>Příjem  od Severočeské vodárenské společnosti, a.s.na výstavbu ČOV+kanalizace</t>
  </si>
  <si>
    <t xml:space="preserve">Pozastávka dotace ze SFŽP ČR - ČOV+kanalizace </t>
  </si>
  <si>
    <t>Dotace na obnovu zeleně – biodoverzita 2387</t>
  </si>
  <si>
    <t>VÝDAJE CELKEM</t>
  </si>
  <si>
    <t xml:space="preserve">Provozní výdaje </t>
  </si>
  <si>
    <t>Investice nekapitál.</t>
  </si>
  <si>
    <t>Mzdové prostředky 5011, 5021, 5019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</si>
  <si>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</si>
  <si>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</si>
  <si>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</si>
  <si>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</si>
  <si>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</si>
  <si>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</si>
  <si>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</si>
  <si>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dávky 5410, 5499</t>
  </si>
  <si>
    <t>Příspěvky na činnost  522</t>
  </si>
  <si>
    <t>Neinv.příspěvky  5511, Neinv.půjčky 5621,5660</t>
  </si>
  <si>
    <t>Ostatní neinvestiční výdaje  5494, 5909, 5240,  5321 neinv.transf.obcím</t>
  </si>
  <si>
    <t xml:space="preserve">Příspěvek města ZŠ Krásná Lípa - neinv.výdaje </t>
  </si>
  <si>
    <t xml:space="preserve">Dotace státu na provoz ZŠ Krásná Lípa </t>
  </si>
  <si>
    <t>Projekt - Komunitní centrum ČŠ /EQUAL/  - II.etapa   3375</t>
  </si>
  <si>
    <t xml:space="preserve">Příspěvek města RELAX, p.o. - neinv. výdaje </t>
  </si>
  <si>
    <t>Účelový příspěvek na úhradu části HV RELAX r. 2008</t>
  </si>
  <si>
    <t>Příspěvek města na provoz p.o. KOSTKA - neinv. výdaje</t>
  </si>
  <si>
    <t xml:space="preserve">KOSTKA, p.o. - Flexibilně pro odlehčovací služby 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</si>
  <si>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</si>
  <si>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</si>
  <si>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</si>
  <si>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Kanalizace a ČOV    I.etapa     0301  6129</t>
  </si>
  <si>
    <t>Zateplení budovy ZŠ Krásná Lípa   0314  6121</t>
  </si>
  <si>
    <t>Kanalizace II. etapa   3301   6121</t>
  </si>
  <si>
    <t>Centrum NP České Švýcarsko I - "investice"   0379, 9379    6121</t>
  </si>
  <si>
    <t>Projektové dokumentace a dokumenty pro projekty financované ze zdrojů EU  0394  6121</t>
  </si>
  <si>
    <t>Inženýrské služby   1394  5169</t>
  </si>
  <si>
    <t>Zeleň ve městě       1387 5139</t>
  </si>
  <si>
    <t>Obnova zeleně        2387  5139</t>
  </si>
  <si>
    <t>Odkup pozemků od PF, případ. dalších majitelů   0359  6130</t>
  </si>
  <si>
    <t>Příspěvek na odpisy přísp.org.ZŠ Kr.Lípa   1311  5331</t>
  </si>
  <si>
    <t>Účelová dotace přísp.org.ZŠ Kr.Lípa     2311  5331</t>
  </si>
  <si>
    <t>Účelový investiční příspěvek RELAX, p.o.   2377  6351</t>
  </si>
  <si>
    <t>Příspěvek na odpisy přísp.org. RELAX  Kr.Lípa   3377    5331</t>
  </si>
  <si>
    <t>Dotace na činnost ČŠ o.p.s.   2355  5229</t>
  </si>
  <si>
    <t>Malé městské stavby   1388  5139</t>
  </si>
  <si>
    <t>TS-nákup techniky  0383 6122</t>
  </si>
  <si>
    <t>TS-nové stavby, velké opravy    0383  6121</t>
  </si>
  <si>
    <t>Investice SMM   0380  6121</t>
  </si>
  <si>
    <t>Regenerace Křinického náměstí      1305   6121</t>
  </si>
  <si>
    <t>Rekonstrukce kaple ve Vlčí Hoře     0386   6121</t>
  </si>
  <si>
    <t>Centrální pult řízení kotelen města, intranet města   0389  6129</t>
  </si>
  <si>
    <t>Spalinové výměníky na CZT    1389   6129</t>
  </si>
  <si>
    <t>Oranžové hřiště  2392  6121</t>
  </si>
  <si>
    <t>Kanalizace a ČOV - SVS</t>
  </si>
  <si>
    <t>I.rozpočtová rezerva  1390 6129</t>
  </si>
  <si>
    <t>II.rezerva na projekt Regenerace Křinického  nám.      1390  6129</t>
  </si>
  <si>
    <t>Rezerva pro vrácení kaucí   2390  6129</t>
  </si>
  <si>
    <t>Rekonstrukce mostku v Mánesově ulici 4305 6121</t>
  </si>
  <si>
    <t>Financování  CELKEM</t>
  </si>
  <si>
    <t>Splátky úvěru ČMHB, splátky půjčky ze SFŽP na ČOV+kanalizace</t>
  </si>
  <si>
    <t>Překlenovací úvěr na financování akce Regenerace Křinického náměstí</t>
  </si>
  <si>
    <t>Změna stavu krátk. prostředků na bank. účtech (+/-)</t>
  </si>
  <si>
    <t>Přebytek  předchozího roku vč. zhodnocených finan. prostředků</t>
  </si>
  <si>
    <t>list č.4</t>
  </si>
  <si>
    <t>Plnění rozpočtu  účelově vázaných prostředků  za období 1-12/2009</t>
  </si>
  <si>
    <t xml:space="preserve">ve znění 5. rozpočtového opatření na nákupy DHM, DDHM, materiálu, služeb, investic </t>
  </si>
  <si>
    <t>v tis. Kč</t>
  </si>
  <si>
    <t>Org.složka</t>
  </si>
  <si>
    <t xml:space="preserve">Popis </t>
  </si>
  <si>
    <t xml:space="preserve">Uprav. RO </t>
  </si>
  <si>
    <t>Plnění  1-12/2009</t>
  </si>
  <si>
    <t>Rozpočt.</t>
  </si>
  <si>
    <t>položka</t>
  </si>
  <si>
    <t>CELKEM</t>
  </si>
  <si>
    <t>Přehled požadavků  k rozpočtu na rok 2009</t>
  </si>
  <si>
    <t>Popis požadavku</t>
  </si>
  <si>
    <t xml:space="preserve">Požad. částka </t>
  </si>
  <si>
    <t>Zohled.částka</t>
  </si>
  <si>
    <t>v Kč</t>
  </si>
  <si>
    <t>0301-Vodov. a kanal.</t>
  </si>
  <si>
    <t>materiál(studny, kanálové mříže,výměna vík,  sací koše) 30tis.</t>
  </si>
  <si>
    <t>odbahnění a úprava rybníku Smutňák,oprava kbelu, odtoku a hráze 20tis.</t>
  </si>
  <si>
    <t>oprava kanálových vpustí,nahrazení kanálových mříží za odcizenné 80tis</t>
  </si>
  <si>
    <t>vybudování a opravy propustků MK Dlouhý Důl,čištění a oprava kanalizace 55tis.</t>
  </si>
  <si>
    <t>0302-měst.skládka</t>
  </si>
  <si>
    <t>navýšení ceny PHM 32 Kč/l  = )  50tis.</t>
  </si>
  <si>
    <t>rozbory 10tis.</t>
  </si>
  <si>
    <t>0305-Komunikace</t>
  </si>
  <si>
    <t>posypy,písek,štěrk,asfalty, překopy MK, ostat. materiál (Dl. Důl, Sněžná) 360tis.</t>
  </si>
  <si>
    <t>PHM-vyšší požadavek 32Kč/l  =  450tis</t>
  </si>
  <si>
    <t>obměna a nátěr dopravních značek vč.sloupků 50tis.</t>
  </si>
  <si>
    <t>drobné opravy mostků,nátěr zábradlí k vlak. nádraží (ul. Masarykova),chodníky,stezky,instalace svodnic      90tis.</t>
  </si>
  <si>
    <t>0341-kino,kult.dům</t>
  </si>
  <si>
    <r>
      <t xml:space="preserve">požadavek na nákup a instal.ozvuč.systému receiver Yamaha 30-40tis.   -)     </t>
    </r>
    <r>
      <rPr>
        <b/>
        <sz val="10"/>
        <rFont val="Arial CE"/>
        <family val="0"/>
      </rPr>
      <t>pořízen ve 12/2008</t>
    </r>
  </si>
  <si>
    <t>požadavek na materiál 30tis. (čistící prostředky, vybavení,……..)</t>
  </si>
  <si>
    <t>požadavek na telefonní poplatky 25tis.</t>
  </si>
  <si>
    <t>požadavek na služby ( promítání cca 120 představení - půjčovné, doprava, ostatní služby) 220tis.</t>
  </si>
  <si>
    <t>požadavek na údržbu 10tis. + hromosvody, nová vložka komínu  62 tis.</t>
  </si>
  <si>
    <t>požadavek na software 5tis.</t>
  </si>
  <si>
    <t>požadavek na cestovné 7tis.</t>
  </si>
  <si>
    <t>požadavek na občerstvení 2tis.</t>
  </si>
  <si>
    <t>požadavek na nákup a instal. Ozvuč.systému Doolby 1mil.-1.400tis</t>
  </si>
  <si>
    <t>IR</t>
  </si>
  <si>
    <t>0342-SPOZ</t>
  </si>
  <si>
    <t xml:space="preserve">požadavek na materiál 36.200Kč. ( zápis dětí do ZŠ, rozloučení s MŠ a ZŠ, výzdoba, ostatní materiál) </t>
  </si>
  <si>
    <t>5139</t>
  </si>
  <si>
    <t xml:space="preserve">požadavek na služby 35tis. (program pro Úctu ke stáří, k Jarnímu srazu seniorů, ostatní služby) </t>
  </si>
  <si>
    <t>5169</t>
  </si>
  <si>
    <t>požadavek na občerstvení 28.500Kč. (občerstvení Úcta ke stáří, Jarní sraz seniorů, Vánoční koncert)</t>
  </si>
  <si>
    <t>5175</t>
  </si>
  <si>
    <t>požadavek na dárkové balíčky 25.400Kč. ( Vítání občánků, jubilanti, zlatá svatba)</t>
  </si>
  <si>
    <t>5194</t>
  </si>
  <si>
    <t>0343-knihovna</t>
  </si>
  <si>
    <t xml:space="preserve">požadavek na nové knihy 65tis. </t>
  </si>
  <si>
    <t>požadavek na DDHM 13tis. ( nové regály na knihy, náhradní zdroj, monitor)</t>
  </si>
  <si>
    <t>požadavek na materiál 13tis. (samolepky na kódy knih, náplně do tiskárny, odměny do soutěží - Noc s Andersenem, ….)</t>
  </si>
  <si>
    <t>požadavek na telefonní poplatky, poplatek za rozhlas 2tis.</t>
  </si>
  <si>
    <t>požadavek na služby (drobné opravy 2tis., přednášky, vymalování knihovny 5tis.)</t>
  </si>
  <si>
    <t>požadavek na údržbu - osvětlení + rekolaudace  50 tis.</t>
  </si>
  <si>
    <t>0344-Ostat.kultura</t>
  </si>
  <si>
    <t>požadavek na materiál 78,5tis. (repreples,karneval,pohádkový les,Čechie-Böhmerland,Mikulášská, ostatní akce)</t>
  </si>
  <si>
    <t>zajištění kulturních akcí org. TS města Kr. Lípa  100 tis.Kč + OOV 20 tis.</t>
  </si>
  <si>
    <t>požadavek na služby 172,5tis.(repreples,karneval,den matek,dět.den,půjčení pódia,Čechie-Böhmerlandy,odpoledne pro ženy,ost.akce)</t>
  </si>
  <si>
    <t>požadavek na občerstv.21,5tis(Zpěváček,discoples,karneval,odp.pro ženy, pohád.les,dět.den, jarmark,Čechie-Böhm.,rozsvícení vánoč.stromu)</t>
  </si>
  <si>
    <t>0351-PO</t>
  </si>
  <si>
    <t>ochranné pomůcky - rukavice zásahové, krémy, impregnace 50tis.</t>
  </si>
  <si>
    <t>materiál(hadice,hydranty,HP,lopaty,hadice,proudnice,savice,dovybavení výjezdové jednotky) 65tis.</t>
  </si>
  <si>
    <t>navýšení  PHM 32Kč/l   70 tis.</t>
  </si>
  <si>
    <t>Revize dých.přístrojů 50tis.</t>
  </si>
  <si>
    <t>revize HP v majetku města, výměna HP 30ks (prošlá lhůta),oprava vozidel   55tis.</t>
  </si>
  <si>
    <t>nekap. Inv. (elektro centrála 6 KW nebo elektrocentrála 2,5 KW, plovoucí čerpadlo PH 1200)   58 tis. Kč</t>
  </si>
  <si>
    <t>Nekap. inv.</t>
  </si>
  <si>
    <t>0353-MěÚ</t>
  </si>
  <si>
    <t>požadavek DDHM 510tis.(vnitř.síť,server 50tis.,podlah.kryt. 50tis.nábytek 200tis.,židle 100tis.,PC sestavy 50tis.,rekonstrukce MěÚ 60tis.)</t>
  </si>
  <si>
    <t>5137</t>
  </si>
  <si>
    <t>požadavek na odborné knihy, publikace 20tis. (Modení obec, Veřejná správa, sbírky zákonů,…)</t>
  </si>
  <si>
    <t>0383   6122, 6123</t>
  </si>
  <si>
    <t>4305   6121</t>
  </si>
  <si>
    <t>požadavek na materiál 300tis. (kancelář.potřeby, tonery,……)</t>
  </si>
  <si>
    <t>požadavek PHM 60tis.</t>
  </si>
  <si>
    <t>požadavek na telefonní platby 160tis., služby pošt 120tis.</t>
  </si>
  <si>
    <t>požadavek na školení (ZOZ, ostat.) 70 tis.Kč</t>
  </si>
  <si>
    <t>požadavek na služby výpoč.techniky 339tis.(správa sítě 72tis.,udržov.popl.servis,oprava techniky 100tis.,aktualiz.progr. 45tis., BOZP 72tis., ost. 50tis.)</t>
  </si>
  <si>
    <t>požadavek na služby 280tis. (příspěvek na stravování 250tis., služebního vozidla 30tis.)</t>
  </si>
  <si>
    <t>leasing na služeb. vozidlo  ( 12*8334,-) 100 tis. Kč</t>
  </si>
  <si>
    <t>požadavek na cestovné (cestovné na semináře, školení, prac. schůzky) 70tis.</t>
  </si>
  <si>
    <t xml:space="preserve">požadavek na občerstvení 80tis. (občerstvení pro RM, ZM, prac.schůzky, jednání, komise RM, apod.) </t>
  </si>
  <si>
    <t>požadavek na software 40 tis. Kč</t>
  </si>
  <si>
    <t>požadavek na kolky 40tis.Kč</t>
  </si>
  <si>
    <t>0354 - Správa</t>
  </si>
  <si>
    <t>pojištění majetku města 360tis. + havarijní 40tis. + povinné ručení 140tis.</t>
  </si>
  <si>
    <t>majetku města</t>
  </si>
  <si>
    <t>předpoklad provize vymáhací společnosti  60tis.</t>
  </si>
  <si>
    <t>příspěvek na fasádu, oplocení 100tis.</t>
  </si>
  <si>
    <t>0355-propagace</t>
  </si>
  <si>
    <r>
      <t xml:space="preserve">požadavek na nákup zboží k prodeji - propagační předměty 10tis. </t>
    </r>
    <r>
      <rPr>
        <b/>
        <sz val="10"/>
        <rFont val="Arial CE"/>
        <family val="0"/>
      </rPr>
      <t>Ukončena k 31.12.2008 ekonom. činnost</t>
    </r>
  </si>
  <si>
    <t>požadavek materiál - minigalerie na schodech, apod. 50tis.</t>
  </si>
  <si>
    <t>požadavek na publikace 30 tis. Kč</t>
  </si>
  <si>
    <t xml:space="preserve">požadavek na služby 100 tis.( publikace, tisk Vikýře, kalendáře, fotosoutěž) </t>
  </si>
  <si>
    <t>požadavek na provoz galerie 56tis</t>
  </si>
  <si>
    <t>členské příspěvky (SOT, ARTP, SRPŠ, Euroregiony LABE, NISA)  300tis</t>
  </si>
  <si>
    <t>5229, 5511</t>
  </si>
  <si>
    <t>0356-radnice</t>
  </si>
  <si>
    <t>požadavek materiál 10tis.</t>
  </si>
  <si>
    <t>požadavek služby 40tis. (Termi, Bezos, Ventos, Hozdek, Brůna, Jungman, apod.)</t>
  </si>
  <si>
    <t>požadavek údržba 20tis. + PD vytápění archivů  10tis.</t>
  </si>
  <si>
    <t>0357 - Dům služeb</t>
  </si>
  <si>
    <t>požadavek materiál 5tis.</t>
  </si>
  <si>
    <t>požadavek služby (Termi, Hozdek, Kotelna, Jungman) 12tis.</t>
  </si>
  <si>
    <t>požadavek na údržbu - hromosvody, výměna 2 expanzomatů, PD plynové vytápění objektu  90 tis.</t>
  </si>
  <si>
    <t>0358 - Objekty v pronájmu</t>
  </si>
  <si>
    <t>požadavek služby 10tis. (Brůna, zvony,Hozdek, inzerce,…)</t>
  </si>
  <si>
    <t>požadavek údržba 30tis.</t>
  </si>
  <si>
    <t>0359-Pozemky</t>
  </si>
  <si>
    <t xml:space="preserve">odkoupení pozemků </t>
  </si>
  <si>
    <t>požadavek na materiál (postřiky, sazenice, …) 10tis.</t>
  </si>
  <si>
    <t>požadavek na služby (rozbory vody, GP, znal.posudky, digitalizace) 150tis.</t>
  </si>
  <si>
    <r>
      <t xml:space="preserve">požadavek na software (GRAMIS - aktualizace map 50tis.) 50tis. </t>
    </r>
    <r>
      <rPr>
        <b/>
        <sz val="10"/>
        <rFont val="Arial CE"/>
        <family val="0"/>
      </rPr>
      <t>Již třetím rokem požadováno.</t>
    </r>
  </si>
  <si>
    <t>0360 - Prodej nemovitosti</t>
  </si>
  <si>
    <t>odměna právníkovi za prodej nemovitostí 20tis.</t>
  </si>
  <si>
    <t>daň z převodu nemovitostí za prodané nemovitosti 20tis.</t>
  </si>
  <si>
    <t>0395-DPS</t>
  </si>
  <si>
    <t>požadavek na služby pošt 3tis.</t>
  </si>
  <si>
    <t>požadavek na telefonní poplatky pro ošetřovatelky v modrém DPS 32tis.</t>
  </si>
  <si>
    <t>požadavek na služby (revize HP, hydrantů, antény, výtahu, příspěvek na obědy peč., ostat. služby) 33 tis.Kč</t>
  </si>
  <si>
    <t>požadavek na údržbu 150tis.(  nátěr oken)</t>
  </si>
  <si>
    <t>požadavek filtr.voda + vrátka 3  =) 12 tis.Kč</t>
  </si>
  <si>
    <t>požadavek občerstvení na akce DPS 1 tis.Kč</t>
  </si>
  <si>
    <t>0380-Byt. hospodářství</t>
  </si>
  <si>
    <t>požadavek knihy, publikace 2tis.</t>
  </si>
  <si>
    <t>požadavek služby pošt 4tis.</t>
  </si>
  <si>
    <t>požadavek na telefonní poplatky GSM, pevná linka 19 tis.</t>
  </si>
  <si>
    <t>požadavek na semináře, školení 5tis.</t>
  </si>
  <si>
    <t>požadavek na služby výpočetní techniky 10tis.</t>
  </si>
  <si>
    <t>požadavky na služby 359tis. (SIPO, družstva nájem, fekály, Hozdek, služby, kominíci, revize,..)</t>
  </si>
  <si>
    <t>požadavek cestovné 1tis.</t>
  </si>
  <si>
    <t xml:space="preserve">požadavek na údržbu 75 tis. Kč na dofinancování investic </t>
  </si>
  <si>
    <t xml:space="preserve">opravy komínů, hromosvody, okna, kanalizační stoupačky, PD na plyn. vytápění, výměna okapů 775 tis. </t>
  </si>
  <si>
    <t>0381-Nemocniční 6</t>
  </si>
  <si>
    <t>požadavek služby 17tis. (Termi, Jungman)</t>
  </si>
  <si>
    <t>služby pošt 1tis.</t>
  </si>
  <si>
    <t>požadavek na údržbu - opravy balkónů a fasády   200 tis.</t>
  </si>
  <si>
    <t>0382-Nemocniční 12a</t>
  </si>
  <si>
    <t>požadavek služby (termi, Jungman) 10tis.</t>
  </si>
  <si>
    <t xml:space="preserve">počet stálých zaměstnanců rozšířit o 1(posílení prac. v údržbě majetku města, na VPP 35 - 40 pracovníků </t>
  </si>
  <si>
    <t>0383-TS</t>
  </si>
  <si>
    <t>ochranné pomůcky - zimní doplňky,  montérky, holínky 35tis.</t>
  </si>
  <si>
    <t>,</t>
  </si>
  <si>
    <t>Multikara M 26 Profi Line,Traktor.nosič konteinerů,Liaz konteiner  2172tis. Kč</t>
  </si>
  <si>
    <t>náhradní díly Multikáry, JCB lžíce, hutní materiál, (lanovody,brzd.obložení,lamelová spojka…..)500tis. Kč</t>
  </si>
  <si>
    <t>požadavek PHM 350tis.</t>
  </si>
  <si>
    <t>požadavek telefon.platby, mob. tel.,  pevná linka, kredit zaměst.  65tis.</t>
  </si>
  <si>
    <t>požadavek seminářů, kurzů, povinná školení  35tis</t>
  </si>
  <si>
    <t>požadavek na údržbu - hromosvody, nová vložka komínu 61 tis.</t>
  </si>
  <si>
    <t>provozní opravy, revize, pneu na valníky a kárky, servisní prohlídky, příprava na STK, náplně, příprava na další stavby TS -)  290tis.</t>
  </si>
  <si>
    <t>materiál na práce provedené svépomocí 100 tis.Kč</t>
  </si>
  <si>
    <t>cestovné  5 tis.Kč</t>
  </si>
  <si>
    <t>leasing - Zetor 114 41 do 6/2009, Volkswagen 12/09 350tis</t>
  </si>
  <si>
    <t>kamerový systém TS 30 tis. Kč</t>
  </si>
  <si>
    <t>fasáda na budově Ts, včetně výměny vchodových dveří a statického zajištění prasklého zdiva 570tis.</t>
  </si>
  <si>
    <t>rozsáhlejší oprava služ.vozu PICK-UP,vč.zimního obuti 50tis, výměna kabiny na Multikáru 65 tis. Kč</t>
  </si>
  <si>
    <t xml:space="preserve">0384 - odpadové </t>
  </si>
  <si>
    <t>materiál ( dezinf. a čistící prostředky, rošty do buňky na nebezpeč. odpad, rukavice, pytle) 11 tis. Kč</t>
  </si>
  <si>
    <t>hospodářství</t>
  </si>
  <si>
    <t>požadavek na PHM 130 tis. Kč</t>
  </si>
  <si>
    <t>služby (separovaný odpad 200tis. + sběrný dvůr,černé skládky 500tis. + předpoklad svozu 2300tis)</t>
  </si>
  <si>
    <t>0385-VO</t>
  </si>
  <si>
    <t>požadavek cestovné 5tis.  (p. Hába)</t>
  </si>
  <si>
    <t>požadavek DDHM (sada izol. šroubováků, sada kleští, kleště na odstranění izolace, el. nůž, atd.)12tis.</t>
  </si>
  <si>
    <t>materiál (výměna a rozšíření VO Sněžná , sloupy VO, vodič na propojení lamp, kladky, výložníky, sodíkové a úsporné žárovky)150tis.</t>
  </si>
  <si>
    <t>el. energie města, rozšíření VO, v provozu celá cyklostezka včetně nasvícení altánů 600tis.</t>
  </si>
  <si>
    <t>požadavek na PHM 40tis.</t>
  </si>
  <si>
    <t>školení 5 tis. Kč</t>
  </si>
  <si>
    <t>služby (opravy svítidel VO, nové sloupy VO, výměna stožárové výzbroje,………) 15tis.</t>
  </si>
  <si>
    <t>údržba (revize hydraulické plošiny a žebříků,drobné opravy,pravidel.prohlídka a údržba věžních hodin,..) 30tis.</t>
  </si>
  <si>
    <t>0387-Měst.zeleň</t>
  </si>
  <si>
    <t xml:space="preserve">chem.postříky, hnojiva, sazenice, ruční nářadí, náhradní díly,kapaliny  + výměna nožů, řemenů 190tis </t>
  </si>
  <si>
    <t>požadavek PHM 120tis.</t>
  </si>
  <si>
    <t>požadavek na běžné provozní opravy techniky 40tis.</t>
  </si>
  <si>
    <t>požadavek na koupi nové motor.sekačky k udržování a sečení velmi zarostlých ploch,dvoutakt.motor.80tis.</t>
  </si>
  <si>
    <t>Nekap. Inv.</t>
  </si>
  <si>
    <t>0378-údržba majetku</t>
  </si>
  <si>
    <t>školení,semináře p.Vávra 5tis.</t>
  </si>
  <si>
    <t>požadavek DDHM (klempířské nářadí) 7tis.</t>
  </si>
  <si>
    <t>cestovné 2tis</t>
  </si>
  <si>
    <t xml:space="preserve"> materiál (výměna vchodových dveří za plastové,instalace stříšky, rekonstr.schodů,údržba bytů-běžné provozní opravy)310tis.</t>
  </si>
  <si>
    <t>požadavek PHM 20tis.Kč</t>
  </si>
  <si>
    <t>požadavek na telefony 10tis. (Vávra, Hejduk, Peterková)</t>
  </si>
  <si>
    <t>služby výpočet.techniky 5tis</t>
  </si>
  <si>
    <t>0391-Zař.pro sport a záj.</t>
  </si>
  <si>
    <t>materiál (oprava střechy 50tis., ošacení 2tis., pomůcky 15tis.)</t>
  </si>
  <si>
    <t>požadavek údržba (odvodnění plochy (rekultivace))</t>
  </si>
  <si>
    <t>požadavek na PHM 20tis. (sekání trávy)</t>
  </si>
  <si>
    <t>požadavek na služby 3tis.</t>
  </si>
  <si>
    <t xml:space="preserve">požadavek příspěvky organizacím 230tis. </t>
  </si>
  <si>
    <t>požadavek na rekonstrukci kabin na fotbalovém hřišti - rekonstrukci sociálek + střecha  100 tis. Kč</t>
  </si>
  <si>
    <t>Nekap. Inv</t>
  </si>
  <si>
    <t>0386-Správa hřbitovů</t>
  </si>
  <si>
    <t>materiál (postřík na plevel, čist. prostř.,ošacení) 4tis</t>
  </si>
  <si>
    <t>údržba (oprava střechy na kapli Vlčí Hora 30 tis. + oprava interiéru v kapli 120 tis.)  150 tis.</t>
  </si>
  <si>
    <t>PHM na sekání trávy 4tis.</t>
  </si>
  <si>
    <t>požadavek na telefonní poplatky 1,5tis.</t>
  </si>
  <si>
    <t>požadavek na služby (revize komínu,..) 1,5tis.</t>
  </si>
  <si>
    <t>0388-Malé měst.stav.</t>
  </si>
  <si>
    <t>prov.opravy plotů,laviček,květináčů 84tis.</t>
  </si>
  <si>
    <t>obnova a doplnění odpad. košů 53tis.</t>
  </si>
  <si>
    <t>výměna oplocení plochy proti hřbitovu, která slouží jako deponie materiálu (cca 220bm) 30 tis.</t>
  </si>
  <si>
    <t xml:space="preserve">postavení aut.zastávky Rumbur.ul. 70tis.+chodník Rumbur. 155tis.+odvodnění  zdiva kaple na VH 50tis. </t>
  </si>
  <si>
    <t>postavení a zastřešení stavby v areálu TS 300 tis.</t>
  </si>
  <si>
    <t xml:space="preserve">údržba (nátěry cedulí, sezení, laviček, drob.opravy budov, autobus. zastávek, altánů,….) 50 tis. </t>
  </si>
  <si>
    <t>0390 -  T-klub</t>
  </si>
  <si>
    <t xml:space="preserve">   </t>
  </si>
  <si>
    <t>požadavek DDHM (2xsíť brána  6tis., 3xžidle otočná 6tis., vzdušný hokej 8tis.)</t>
  </si>
  <si>
    <t>požadavek materiál 15tis.(tonery, čist. prostředky, apod.)</t>
  </si>
  <si>
    <t>požadavek telefonní platby 6tis.</t>
  </si>
  <si>
    <t>požadavek služby 6tis.</t>
  </si>
  <si>
    <t>požadavek na údržbu (oprava rohu domu) 5tis.</t>
  </si>
  <si>
    <t>požadavek cestovné 15tis. (cesty na školení, poznávací výlety dětí a mládeže)</t>
  </si>
  <si>
    <t>požadavek občerstvení 10tis. (ceny do soutěží,…..)</t>
  </si>
  <si>
    <t>0372 - Klub důchodců</t>
  </si>
  <si>
    <t>požadavek služby 15 tis.</t>
  </si>
  <si>
    <t>0393 - VPP</t>
  </si>
  <si>
    <t>požadavek mzdy VPP  4320tis.</t>
  </si>
  <si>
    <t>požadavek SP  1 123 tis.Kč</t>
  </si>
  <si>
    <t>požadavek ZP   388,8 tis.Kč</t>
  </si>
  <si>
    <t>0311,0312 - Příspěvek ZŠ a MŠ</t>
  </si>
  <si>
    <t>požadavek na příspěvek od města (město 3025tis. + stát 631tis.)</t>
  </si>
  <si>
    <t>požadavek na příspěvek na odpisy ZŠ a MŠ</t>
  </si>
  <si>
    <t>0377-Příspěvek Relax</t>
  </si>
  <si>
    <t>požadavek na příspěvek od města Krásná Lípa</t>
  </si>
  <si>
    <t>požadavek na příspěvek na odpisy RELAX Krásná Lípa  0,--Kč</t>
  </si>
  <si>
    <t>0376-Příspěvek KOSTKA</t>
  </si>
  <si>
    <t>Plnění rozpočtu 1-12/2009  Financování</t>
  </si>
  <si>
    <t>ve znění 5. rozpočtového opatření</t>
  </si>
  <si>
    <t>Zdroje v tis. Kč</t>
  </si>
  <si>
    <t>Číslo položky</t>
  </si>
  <si>
    <t>RO</t>
  </si>
  <si>
    <t>1. RO</t>
  </si>
  <si>
    <t>2. RO</t>
  </si>
  <si>
    <t>3. RO</t>
  </si>
  <si>
    <t>4. RO</t>
  </si>
  <si>
    <t>5. 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</si>
  <si>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</si>
  <si>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</si>
  <si>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</si>
  <si>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</si>
  <si>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</si>
  <si>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</si>
  <si>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</si>
  <si>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</si>
  <si>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</si>
  <si>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</si>
  <si>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</si>
  <si>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</si>
  <si>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</si>
  <si>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</si>
  <si>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</si>
  <si>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</si>
  <si>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</si>
  <si>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</si>
  <si>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financování-půjčky</t>
  </si>
  <si>
    <t>0301</t>
  </si>
  <si>
    <t>ČOV+kanalizace   0301</t>
  </si>
  <si>
    <t>financování-úvěru</t>
  </si>
  <si>
    <t>0379</t>
  </si>
  <si>
    <t>Centrum NP České Švýcarsko I   0379</t>
  </si>
  <si>
    <t>Změna stavu na účtě - výdej</t>
  </si>
  <si>
    <t>0389</t>
  </si>
  <si>
    <t>Centr.kotelna  0389</t>
  </si>
  <si>
    <t xml:space="preserve">Plnění rozpočtu 1-12/2009  PŘÍJMY  </t>
  </si>
  <si>
    <t xml:space="preserve">ve znění 5. rozpočtového opatření 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</si>
  <si>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</si>
  <si>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</si>
  <si>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</si>
  <si>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</si>
  <si>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</si>
  <si>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</si>
  <si>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</si>
  <si>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</si>
  <si>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</si>
  <si>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</si>
  <si>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</si>
  <si>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0341</t>
  </si>
  <si>
    <t>Kino-kultur.dům  0341</t>
  </si>
  <si>
    <t>1511-daň z nemovitosti</t>
  </si>
  <si>
    <t>131+133+134 Poplatky v tis.Kč</t>
  </si>
  <si>
    <t>1361 správní poplatky</t>
  </si>
  <si>
    <t>0344</t>
  </si>
  <si>
    <t>Ostatní kultura   0344</t>
  </si>
  <si>
    <t>0305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</si>
  <si>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</si>
  <si>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</si>
  <si>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</si>
  <si>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</si>
  <si>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</si>
  <si>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</si>
  <si>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</si>
  <si>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</si>
  <si>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</si>
  <si>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</si>
  <si>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Bytové hospod. 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</si>
  <si>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</si>
  <si>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</si>
  <si>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</si>
  <si>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</si>
  <si>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</si>
  <si>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</si>
  <si>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</si>
  <si>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0362</t>
  </si>
  <si>
    <t>Prod.nemovitostí  0362</t>
  </si>
  <si>
    <t>0394</t>
  </si>
  <si>
    <t>Výstavba            0394</t>
  </si>
  <si>
    <t>0395</t>
  </si>
  <si>
    <t>DPS                  0395</t>
  </si>
  <si>
    <t>1395</t>
  </si>
  <si>
    <t>DPS II   1395</t>
  </si>
  <si>
    <t>1347 popl.za hrací autom.</t>
  </si>
  <si>
    <t>1351 odvod výtěžku z VHP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</si>
  <si>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</si>
  <si>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</si>
  <si>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</si>
  <si>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</si>
  <si>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</si>
  <si>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</si>
  <si>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</si>
  <si>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</si>
  <si>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</si>
  <si>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</si>
  <si>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</si>
  <si>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</si>
  <si>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</si>
  <si>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</si>
  <si>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</si>
  <si>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</si>
  <si>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</si>
  <si>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</si>
  <si>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</si>
  <si>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</si>
  <si>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 xml:space="preserve">Zateplení budovy ZŠ Krásná Lípa  </t>
  </si>
  <si>
    <t>0343</t>
  </si>
  <si>
    <t>Knihovna            0343</t>
  </si>
  <si>
    <t>0351</t>
  </si>
  <si>
    <t>PO                   0351</t>
  </si>
  <si>
    <t>0354</t>
  </si>
  <si>
    <t>Správa maj.města 0354</t>
  </si>
  <si>
    <t>0355</t>
  </si>
  <si>
    <t>Propagace         0355</t>
  </si>
  <si>
    <t>0356</t>
  </si>
  <si>
    <t>Radnice            0356</t>
  </si>
  <si>
    <t>0357</t>
  </si>
  <si>
    <t>DS                  0357</t>
  </si>
  <si>
    <t>Pozemky          0359</t>
  </si>
  <si>
    <t>3375</t>
  </si>
  <si>
    <t>EQUAL - 2.etapa        3375</t>
  </si>
  <si>
    <t>0376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</si>
  <si>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</si>
  <si>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</si>
  <si>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</si>
  <si>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</si>
  <si>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</si>
  <si>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</si>
  <si>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</si>
  <si>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T-klub                0390</t>
  </si>
  <si>
    <t>0391</t>
  </si>
  <si>
    <t>Zař.pro sport.      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</si>
  <si>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</si>
  <si>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</si>
  <si>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</si>
  <si>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</si>
  <si>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</si>
  <si>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</si>
  <si>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</si>
  <si>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</si>
  <si>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</si>
  <si>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2122 odvody p.o.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</si>
  <si>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</si>
  <si>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</si>
  <si>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</si>
  <si>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</si>
  <si>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</si>
  <si>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</si>
  <si>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</si>
  <si>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</si>
  <si>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Centrum NPČŠ  I   0379</t>
  </si>
  <si>
    <t>2142 příjmy z dividend</t>
  </si>
  <si>
    <t>2210 pokuty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</si>
  <si>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</si>
  <si>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</si>
  <si>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</si>
  <si>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</si>
  <si>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</si>
  <si>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</si>
  <si>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pojistné náhrady</t>
  </si>
  <si>
    <t>2324 přijaté náhrady</t>
  </si>
  <si>
    <t>0378</t>
  </si>
  <si>
    <t>Údržba majetku    0378</t>
  </si>
  <si>
    <t>2321-sponzorské dary</t>
  </si>
  <si>
    <t>2321 sbírka pro Katku</t>
  </si>
  <si>
    <t>8375</t>
  </si>
  <si>
    <t>Sbírka pomoc Katce   8375</t>
  </si>
  <si>
    <t>2329 ostat.nedaň.příjmy + 2223</t>
  </si>
  <si>
    <t xml:space="preserve">0354 </t>
  </si>
  <si>
    <t>1391</t>
  </si>
  <si>
    <t>Tour de Feminin   1391</t>
  </si>
  <si>
    <t>Komunit.centrum ČŠ  3375  EQUAL 2.etapa</t>
  </si>
  <si>
    <t>9375</t>
  </si>
  <si>
    <t>Projekt Senioři vítáni  9375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</si>
  <si>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</si>
  <si>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</si>
  <si>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</si>
  <si>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</si>
  <si>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</si>
  <si>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</si>
  <si>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</si>
  <si>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</si>
  <si>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</si>
  <si>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</si>
  <si>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</si>
  <si>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</si>
  <si>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</si>
  <si>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</si>
  <si>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VPP              0393  (nové smlouvy-nástroj 33-zdroj 1)</t>
  </si>
  <si>
    <t>neinv.přij.dot.ze SR  4116  UZ13234  EU</t>
  </si>
  <si>
    <t>VPP              0393  (nové smlouvy-nástroj 33-zdroj 5)</t>
  </si>
  <si>
    <t>Akcie</t>
  </si>
  <si>
    <t>Správa maj.města   0354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</si>
  <si>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</si>
  <si>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</si>
  <si>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</si>
  <si>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</si>
  <si>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</si>
  <si>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3114 prodej DNM (PD)</t>
  </si>
  <si>
    <t>Výstavba    0394</t>
  </si>
  <si>
    <t>3119, 3122 ost.kapit.příjmy</t>
  </si>
  <si>
    <t>Správa maj.města  0354</t>
  </si>
  <si>
    <t>Centrum NPČŠ I    0379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</si>
  <si>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</si>
  <si>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</si>
  <si>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</si>
  <si>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</si>
  <si>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</si>
  <si>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</si>
  <si>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</si>
  <si>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</si>
  <si>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</si>
  <si>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</si>
  <si>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</si>
  <si>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</si>
  <si>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</si>
  <si>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</si>
  <si>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</si>
  <si>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Dotace   UZ14004</t>
  </si>
  <si>
    <t>PO Krásná Lípa  0351</t>
  </si>
  <si>
    <t xml:space="preserve">Dotace </t>
  </si>
  <si>
    <t>Dotace   UZ14008</t>
  </si>
  <si>
    <t>3353</t>
  </si>
  <si>
    <t>Projekt CZECH POINT  3353</t>
  </si>
  <si>
    <t>Dotace   UZ98348</t>
  </si>
  <si>
    <t>Volby do Evropského parlamentu 2353</t>
  </si>
  <si>
    <t>Dotace   UZ98187</t>
  </si>
  <si>
    <t>Volby do zastupitelstva   0353</t>
  </si>
  <si>
    <t>0373</t>
  </si>
  <si>
    <t>Soc.péče            0373</t>
  </si>
  <si>
    <t>Dotace  UZ13233</t>
  </si>
  <si>
    <t>2376</t>
  </si>
  <si>
    <t>Dotace Flexibilně pro odlehčovací služby, nástroj 33-zdroj 5</t>
  </si>
  <si>
    <t>Dotace Flexibilně pro odlehčovací služby, nástroj 33-zdroj 1</t>
  </si>
  <si>
    <t>Dorace   UZ14336</t>
  </si>
  <si>
    <t>1380</t>
  </si>
  <si>
    <t>Dotace Přesídlení krajanů z Kazachstánu 1380</t>
  </si>
  <si>
    <t>Dotace   UZ17117</t>
  </si>
  <si>
    <t>2387</t>
  </si>
  <si>
    <t>Dotace Obnova zeleně-biodiverzita,nástroj 53-zdroj 5</t>
  </si>
  <si>
    <t>Dotace Obnova zeleně-biodiverzita,nástroj 53-zdroj 1</t>
  </si>
  <si>
    <t>Dotace na městský park</t>
  </si>
  <si>
    <t>Dotace  UZ15291</t>
  </si>
  <si>
    <t>Dotace KÚ - Fond vodního hosp. (PD-kanalizace II)</t>
  </si>
  <si>
    <t>Dotace  UZ04428</t>
  </si>
  <si>
    <t>2374</t>
  </si>
  <si>
    <t>Podpora terénní práce - AMARI poradna  2374</t>
  </si>
  <si>
    <t>Dotace  UZ13406</t>
  </si>
  <si>
    <t>0375</t>
  </si>
  <si>
    <t>Komunitní centrum Českého Švýcarska  0375</t>
  </si>
  <si>
    <t>Dotace  UZ17778</t>
  </si>
  <si>
    <t>2379</t>
  </si>
  <si>
    <t>Inv. dotace EU - Centrum Národního parku ČŠ I</t>
  </si>
  <si>
    <t>Dotace  UZ17766</t>
  </si>
  <si>
    <t>1379</t>
  </si>
  <si>
    <t xml:space="preserve">Dotace MMR ČR - Centrum Národního parku ČŠ  </t>
  </si>
  <si>
    <t>Tour de Feminin r. 2005  1391</t>
  </si>
  <si>
    <t xml:space="preserve">Plnění rozpočtu 1-12/2009 VÝDAJE    </t>
  </si>
  <si>
    <t>VÝDAJE</t>
  </si>
  <si>
    <t>511, 512 mzdové prostředky a odvody (SP,ZP) v tis.Kč</t>
  </si>
  <si>
    <t>5011-mzdy</t>
  </si>
  <si>
    <t>Kino-kultur.dům    0341</t>
  </si>
  <si>
    <t>Knihovna      0343</t>
  </si>
  <si>
    <t>PO               0351</t>
  </si>
  <si>
    <t>MěÚ             0353</t>
  </si>
  <si>
    <t>Propagace     0355</t>
  </si>
  <si>
    <t>Terénní práce - AMARI poradna  2374</t>
  </si>
  <si>
    <t>EQUAL - 1.etapa        0375</t>
  </si>
  <si>
    <t xml:space="preserve">EQUAL - 2.etapa        3375  </t>
  </si>
  <si>
    <t>Údržba majetku   0378</t>
  </si>
  <si>
    <t>Centrum NP České Švýcarsko I               0379</t>
  </si>
  <si>
    <t>Byt.hospod.    0380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</si>
  <si>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</si>
  <si>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</si>
  <si>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</si>
  <si>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</si>
  <si>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</si>
  <si>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</si>
  <si>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</si>
  <si>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</si>
  <si>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</si>
  <si>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Měst.skládka   0302   3VPP</t>
  </si>
  <si>
    <t>Ost.kultura    0344</t>
  </si>
  <si>
    <t>5021-odměny výborům</t>
  </si>
  <si>
    <t>0352</t>
  </si>
  <si>
    <t>ZM               0352</t>
  </si>
  <si>
    <t>DS                0357</t>
  </si>
  <si>
    <t>0372</t>
  </si>
  <si>
    <t>KD               0372</t>
  </si>
  <si>
    <t>Senioři vítání               9375</t>
  </si>
  <si>
    <t>Přesídlení krajanů z Kazachstánu   1380</t>
  </si>
  <si>
    <t>Nemocniční 12a  0382</t>
  </si>
  <si>
    <t>0385</t>
  </si>
  <si>
    <t>VO               0385</t>
  </si>
  <si>
    <t>Zař.pro sport a záj.č.0391</t>
  </si>
  <si>
    <t>5019-ostatní</t>
  </si>
  <si>
    <t>5023-odměny ZM+radní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</si>
  <si>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</si>
  <si>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</si>
  <si>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</si>
  <si>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</si>
  <si>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</si>
  <si>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</si>
  <si>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</si>
  <si>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Komunikace  0305</t>
  </si>
  <si>
    <t>ZŠ               0313</t>
  </si>
  <si>
    <t>0342</t>
  </si>
  <si>
    <t>SPOZ          0342</t>
  </si>
  <si>
    <t>EQUAL - 1.etapa       0375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</si>
  <si>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</si>
  <si>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</si>
  <si>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</si>
  <si>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</si>
  <si>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</si>
  <si>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</si>
  <si>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</si>
  <si>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</si>
  <si>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Senioři vítáni               9375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</si>
  <si>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</si>
  <si>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</si>
  <si>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</si>
  <si>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</si>
  <si>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</si>
  <si>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</si>
  <si>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</si>
  <si>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EQUAL - 2.etapa  3375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</si>
  <si>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</si>
  <si>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</si>
  <si>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</si>
  <si>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</si>
  <si>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</si>
  <si>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</si>
  <si>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4375</t>
  </si>
  <si>
    <t>EQUAL - 2.etapa       4375</t>
  </si>
  <si>
    <t>Sbírka pomoc KATCE    8375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</si>
  <si>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</si>
  <si>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</si>
  <si>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</si>
  <si>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</si>
  <si>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</si>
  <si>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</si>
  <si>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Regenerace Křinického nám. 1305</t>
  </si>
  <si>
    <t>515 nákupy  v tis.Kč</t>
  </si>
  <si>
    <t>5151-voda   zdražení cca 6,5%</t>
  </si>
  <si>
    <t>5151-voda  zdražení cca 6,5%</t>
  </si>
  <si>
    <t>KD             0372</t>
  </si>
  <si>
    <t xml:space="preserve">EQUAL - 2.etapa        4375  </t>
  </si>
  <si>
    <t>5153-plyn  zdražení cca 4 %</t>
  </si>
  <si>
    <t>5154-el. energie zdražení cca 10%</t>
  </si>
  <si>
    <t>EQUAL - 2.etapa        4375</t>
  </si>
  <si>
    <t>5155-pevná paliva</t>
  </si>
  <si>
    <t>5156-PHM</t>
  </si>
  <si>
    <t>5159-tepelná energie</t>
  </si>
  <si>
    <t>516 služby v tis.Kč</t>
  </si>
  <si>
    <t>5161 služby pošt</t>
  </si>
  <si>
    <t>Senioři vítáni   9375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</si>
  <si>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</si>
  <si>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</si>
  <si>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</si>
  <si>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</si>
  <si>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</si>
  <si>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</si>
  <si>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</si>
  <si>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</si>
  <si>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</si>
  <si>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</si>
  <si>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5375</t>
  </si>
  <si>
    <t xml:space="preserve">EQUAL - 2.etapa        5375  </t>
  </si>
  <si>
    <t>5169-plán opatř.na zlepsení život.prostředí</t>
  </si>
  <si>
    <t>Plán opatření na zlepšení život.prostředí  1384</t>
  </si>
  <si>
    <t xml:space="preserve">Rezerva na dofinanc.projetku-Komunitní centrum ČŠ /EQUAL/-II.etapa   </t>
  </si>
  <si>
    <t>1390</t>
  </si>
  <si>
    <t>Provozní rezerva    1390</t>
  </si>
  <si>
    <t>517 ostatní nákupy  v tis.Kč</t>
  </si>
  <si>
    <t>5171-údržba</t>
  </si>
  <si>
    <t>KD                  0372</t>
  </si>
  <si>
    <t>3392</t>
  </si>
  <si>
    <t>5172-software</t>
  </si>
  <si>
    <t>5173-cestovné</t>
  </si>
  <si>
    <t>EQUAL - 1.etapa        4375</t>
  </si>
  <si>
    <t>Senioří vítání 9375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</si>
  <si>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</si>
  <si>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</si>
  <si>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</si>
  <si>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</si>
  <si>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</si>
  <si>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</si>
  <si>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</si>
  <si>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</si>
  <si>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</si>
  <si>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</si>
  <si>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Propagace a cestovní ruch   0355</t>
  </si>
  <si>
    <t>T-klub      0390</t>
  </si>
  <si>
    <t>Sportovní areál     0392</t>
  </si>
  <si>
    <t>522 příspěvky  v tis.Kč</t>
  </si>
  <si>
    <t>5229-příspěvky</t>
  </si>
  <si>
    <t>T-klub              0390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</si>
  <si>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</si>
  <si>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</si>
  <si>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</si>
  <si>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</si>
  <si>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</si>
  <si>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</si>
  <si>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</si>
  <si>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</si>
  <si>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</si>
  <si>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</si>
  <si>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>Oranžové hřiště  2392</t>
  </si>
  <si>
    <t xml:space="preserve">5364-finan.vypořádání </t>
  </si>
  <si>
    <t>5364-finan.vypořádání - soc.dávky</t>
  </si>
  <si>
    <t>Soc.péče       0373</t>
  </si>
  <si>
    <t>5364-vratka dotace</t>
  </si>
  <si>
    <t>5361-kolky</t>
  </si>
  <si>
    <t>Daně a poplatky  0361</t>
  </si>
  <si>
    <t>Terénní práce AMARI poradna   2374</t>
  </si>
  <si>
    <t xml:space="preserve">z </t>
  </si>
  <si>
    <t>2314 Přátelství bez hranic</t>
  </si>
  <si>
    <t>Plnění  1-12/2009  v tis. Kč</t>
  </si>
  <si>
    <t>Plnění rozpočtu 1-12/2009 PŘÍJMY ve znění 5. rozpočtového opatření /položky/  -  bez HV</t>
  </si>
  <si>
    <t>Dotace Přátelství bez hranic pro ZŠ Kr. Lípa 2314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</si>
  <si>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</si>
  <si>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</si>
  <si>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</si>
  <si>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</si>
  <si>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</si>
  <si>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Kino-kulturní dům      0341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</si>
  <si>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</si>
  <si>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</si>
  <si>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</si>
  <si>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</si>
  <si>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</si>
  <si>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</si>
  <si>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</si>
  <si>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</si>
  <si>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</si>
  <si>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</si>
  <si>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</si>
  <si>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</si>
  <si>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</si>
  <si>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</si>
  <si>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</si>
  <si>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</si>
  <si>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</si>
  <si>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</si>
  <si>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</si>
  <si>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5494 - neinv. transfer obyvatelstvu</t>
  </si>
  <si>
    <t>5429-náhrady škody</t>
  </si>
  <si>
    <t>61 Investice  v tis.Kč</t>
  </si>
  <si>
    <t>0301   6129</t>
  </si>
  <si>
    <t>Kanalizace a ČOV</t>
  </si>
  <si>
    <t>0314   6121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</si>
  <si>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</si>
  <si>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</si>
  <si>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</si>
  <si>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</si>
  <si>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</si>
  <si>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</si>
  <si>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Inženýrské služby</t>
  </si>
  <si>
    <t>1387   5139</t>
  </si>
  <si>
    <t>1387</t>
  </si>
  <si>
    <t>Zeleň ve městě, zahájení rekonstr.měst.parku</t>
  </si>
  <si>
    <t>2387   5139, 5169</t>
  </si>
  <si>
    <t>Obnova zeleně</t>
  </si>
  <si>
    <t>0359   6130</t>
  </si>
  <si>
    <t>Odkup pozemků od PF, případ.dalších majitelů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</si>
  <si>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</si>
  <si>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</si>
  <si>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</si>
  <si>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</si>
  <si>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</si>
  <si>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</si>
  <si>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</si>
  <si>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</si>
  <si>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</si>
  <si>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</si>
  <si>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Kino-KD - ozvučovací systém</t>
  </si>
  <si>
    <t>1388   5139</t>
  </si>
  <si>
    <t>1388</t>
  </si>
  <si>
    <t>Malé městské stavby  0388</t>
  </si>
  <si>
    <t>0305   6129</t>
  </si>
  <si>
    <t>Křižovatka nad kinem (chodníky,značení,…)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</si>
  <si>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</si>
  <si>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</si>
  <si>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</si>
  <si>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</si>
  <si>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</si>
  <si>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</si>
  <si>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</si>
  <si>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</si>
  <si>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</si>
  <si>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</si>
  <si>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</si>
  <si>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</si>
  <si>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</si>
  <si>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Výstavba trafostanice v Nemocniční - příspěvek SČE</t>
  </si>
  <si>
    <t>0380   6121</t>
  </si>
  <si>
    <t>Investice SMM a kanalizační přípojky</t>
  </si>
  <si>
    <t>0379,  9379   6129, 6121</t>
  </si>
  <si>
    <t>Centrum NP České Švýcarsko I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</si>
  <si>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</si>
  <si>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</si>
  <si>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</si>
  <si>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</si>
  <si>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</si>
  <si>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</si>
  <si>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</si>
  <si>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</si>
  <si>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</si>
  <si>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</si>
  <si>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</si>
  <si>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</si>
  <si>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</si>
  <si>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</si>
  <si>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</si>
  <si>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</si>
  <si>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</si>
  <si>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</si>
  <si>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</si>
  <si>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</si>
  <si>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</si>
  <si>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</si>
  <si>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 xml:space="preserve">II.rezerva na projekt Regenerace Křin. nám. </t>
  </si>
  <si>
    <t>2390   6129</t>
  </si>
  <si>
    <t>2390</t>
  </si>
  <si>
    <t xml:space="preserve">Rezerva pro vracení kaucí </t>
  </si>
  <si>
    <t>Kontrola RO celkem</t>
  </si>
  <si>
    <t xml:space="preserve">Rozpočtový výhled města Krásné Lípy od r. 2010 </t>
  </si>
  <si>
    <t>do r. 2013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</si>
  <si>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</si>
  <si>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</si>
  <si>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</si>
  <si>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</si>
  <si>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</si>
  <si>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</si>
  <si>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</si>
  <si>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</si>
  <si>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</si>
  <si>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</si>
  <si>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</si>
  <si>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</si>
  <si>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</si>
  <si>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</si>
  <si>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</si>
  <si>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</si>
  <si>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</si>
  <si>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</si>
  <si>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</si>
  <si>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</si>
  <si>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</si>
  <si>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>0314 Dotace na zateplení ZŠ Krásná Lípa, nástroj 54-zdroj 1</t>
  </si>
  <si>
    <t>0314 Dotace na zateplení ZŠ Krásná Lípa, nástroj 54-zdroj 5</t>
  </si>
  <si>
    <t xml:space="preserve">VPP              0393  </t>
  </si>
  <si>
    <t>Dotace   UZ17007</t>
  </si>
  <si>
    <t>2314</t>
  </si>
  <si>
    <t>Dotace Přátelství bez hranic  2314</t>
  </si>
  <si>
    <t>Plnění rozpočtu 1-12/2009   VÝDAJE /položky/ ve znění 5. rozpočtového opatření  - bez financování</t>
  </si>
  <si>
    <t>v tis Kč</t>
  </si>
  <si>
    <t xml:space="preserve">Plnění </t>
  </si>
  <si>
    <t>Upravený</t>
  </si>
  <si>
    <t>Plnění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</si>
  <si>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</si>
  <si>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</si>
  <si>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</si>
  <si>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</si>
  <si>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</si>
  <si>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</si>
  <si>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</si>
  <si>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</si>
  <si>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</si>
  <si>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</si>
  <si>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</si>
  <si>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</si>
  <si>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</si>
  <si>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</si>
  <si>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</si>
  <si>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</si>
  <si>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</si>
  <si>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</si>
  <si>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</si>
  <si>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</si>
  <si>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</si>
  <si>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</si>
  <si>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</si>
  <si>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</si>
  <si>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</si>
  <si>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</si>
  <si>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</si>
  <si>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</si>
  <si>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</si>
  <si>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</si>
  <si>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</si>
  <si>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</si>
  <si>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</si>
  <si>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</si>
  <si>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</si>
  <si>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</si>
  <si>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</si>
  <si>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 xml:space="preserve">Upravený 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</si>
  <si>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</si>
  <si>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</si>
  <si>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</si>
  <si>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</si>
  <si>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</si>
  <si>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</si>
  <si>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</si>
  <si>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</si>
  <si>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</si>
  <si>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</si>
  <si>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</si>
  <si>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</si>
  <si>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</si>
  <si>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</si>
  <si>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</si>
  <si>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</si>
  <si>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</si>
  <si>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</si>
  <si>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</si>
  <si>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</si>
  <si>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</si>
  <si>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</si>
  <si>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</si>
  <si>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</si>
  <si>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</si>
  <si>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</si>
  <si>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</si>
  <si>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</si>
  <si>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</si>
  <si>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</si>
  <si>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</si>
  <si>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</si>
  <si>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</si>
  <si>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</si>
  <si>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</si>
  <si>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</si>
  <si>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</si>
  <si>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</si>
  <si>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</si>
  <si>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</si>
  <si>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</si>
  <si>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</si>
  <si>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</si>
  <si>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</si>
  <si>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</si>
  <si>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</si>
  <si>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</si>
  <si>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</si>
  <si>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</si>
  <si>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</si>
  <si>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</si>
  <si>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</si>
  <si>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</si>
  <si>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</si>
  <si>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v %</t>
  </si>
  <si>
    <t>RO 2009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</si>
  <si>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</si>
  <si>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</si>
  <si>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</si>
  <si>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</si>
  <si>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</si>
  <si>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</si>
  <si>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</si>
  <si>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</si>
  <si>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</si>
  <si>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</si>
  <si>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</si>
  <si>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</si>
  <si>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</si>
  <si>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</si>
  <si>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</si>
  <si>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</si>
  <si>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</si>
  <si>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</si>
  <si>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</si>
  <si>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</si>
  <si>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</si>
  <si>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</si>
  <si>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</si>
  <si>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</si>
  <si>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</si>
  <si>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>majetku</t>
  </si>
  <si>
    <t>příjmy,2324</t>
  </si>
  <si>
    <t>půjček</t>
  </si>
  <si>
    <t>dotace</t>
  </si>
  <si>
    <t>Půjčka</t>
  </si>
  <si>
    <t>kraje</t>
  </si>
  <si>
    <t>1-12/2009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</si>
  <si>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</si>
  <si>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</si>
  <si>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</si>
  <si>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</si>
  <si>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</si>
  <si>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</si>
  <si>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</si>
  <si>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</si>
  <si>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</si>
  <si>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</si>
  <si>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</si>
  <si>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</si>
  <si>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</si>
  <si>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</si>
  <si>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</si>
  <si>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</si>
  <si>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</si>
  <si>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</si>
  <si>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</si>
  <si>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</si>
  <si>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</si>
  <si>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</si>
  <si>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</si>
  <si>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</si>
  <si>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</si>
  <si>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</si>
  <si>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</si>
  <si>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</si>
  <si>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</si>
  <si>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</si>
  <si>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</si>
  <si>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</si>
  <si>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</si>
  <si>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</si>
  <si>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</si>
  <si>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1334,5</t>
  </si>
  <si>
    <t>1347, 1351</t>
  </si>
  <si>
    <t>třída 2</t>
  </si>
  <si>
    <t>2132, 2133</t>
  </si>
  <si>
    <t>2219,2210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</si>
  <si>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</si>
  <si>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</si>
  <si>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</si>
  <si>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</si>
  <si>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</si>
  <si>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</si>
  <si>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</si>
  <si>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</si>
  <si>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</si>
  <si>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</si>
  <si>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</si>
  <si>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</si>
  <si>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</si>
  <si>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</si>
  <si>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</si>
  <si>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</si>
  <si>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5511,5329,5660</t>
  </si>
  <si>
    <t>rozp.</t>
  </si>
  <si>
    <t>Plnění v %</t>
  </si>
  <si>
    <t>Upravený RO 2009  v tis. Kč</t>
  </si>
  <si>
    <t>Upravený RO 2009   v tis. Kč</t>
  </si>
  <si>
    <t>Plnění  1-12/2009   v tis. Kč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</si>
  <si>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</si>
  <si>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</si>
  <si>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</si>
  <si>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</si>
  <si>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</si>
  <si>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</si>
  <si>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</si>
  <si>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</si>
  <si>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</si>
  <si>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</si>
  <si>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</si>
  <si>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</si>
  <si>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</si>
  <si>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</si>
  <si>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</si>
  <si>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</si>
  <si>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</si>
  <si>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</si>
  <si>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</si>
  <si>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</si>
  <si>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</si>
  <si>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</si>
  <si>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</si>
  <si>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</si>
  <si>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</si>
  <si>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</si>
  <si>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</si>
  <si>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</si>
  <si>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</si>
  <si>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</si>
  <si>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</si>
  <si>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</si>
  <si>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</si>
  <si>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0375 EQUAL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</si>
  <si>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</si>
  <si>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</si>
  <si>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</si>
  <si>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</si>
  <si>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</si>
  <si>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>0379 Centrum NP České Švýcarsko I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</si>
  <si>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</si>
  <si>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</si>
  <si>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</si>
  <si>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</si>
  <si>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</si>
  <si>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</si>
  <si>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</si>
  <si>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</si>
  <si>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</si>
  <si>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</si>
  <si>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</si>
  <si>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</si>
  <si>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Sportovní areál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</si>
  <si>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</si>
  <si>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</si>
  <si>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</si>
  <si>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</si>
  <si>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</si>
  <si>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</si>
  <si>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</si>
  <si>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</si>
  <si>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0365 Sociální fond</t>
  </si>
  <si>
    <t>list č.2</t>
  </si>
  <si>
    <t>list č.3</t>
  </si>
  <si>
    <t>Plnění rozpočtu města Krásné Lípy 1-12/2009 ve znění 5. rozpočtového opatření - PŘÍJMY, Financování  /kapitoly/</t>
  </si>
  <si>
    <t>Plnění rozpočtu města Krásné Lípy 1-12/2009 ve znění 5. rozpočtového opatření - VÝDAJE, Financování  /kapitoly/</t>
  </si>
  <si>
    <t>v tis.Kč</t>
  </si>
  <si>
    <t>Provozní</t>
  </si>
  <si>
    <t>Investiční</t>
  </si>
  <si>
    <t>Upr. RO</t>
  </si>
  <si>
    <t>Uprav. RO</t>
  </si>
  <si>
    <t>2009</t>
  </si>
  <si>
    <t>Celkem</t>
  </si>
  <si>
    <t xml:space="preserve">0301 Vodní nádrže </t>
  </si>
  <si>
    <t>0311 Přísp.města na provoz ZŠ  Kr.L.</t>
  </si>
  <si>
    <t>0311 Přísp.města na provoz ZŠ  K.L.</t>
  </si>
  <si>
    <t>0312 Dotace státu na provoz ZŠ Kr.L.</t>
  </si>
  <si>
    <t>0312 Dotace státu na provoz ZŠ K.L.</t>
  </si>
  <si>
    <t>0313 Dotace státu-mzdy,uč.p. ZŠ K.L.</t>
  </si>
  <si>
    <t>0313 Dotace státu-mzdy,učeb.p. ZŠ K.L.</t>
  </si>
  <si>
    <t>0354 Správa maj.města</t>
  </si>
  <si>
    <t>0355 Prop.a cest.ruch</t>
  </si>
  <si>
    <t>0358 Obj. v pronájmu</t>
  </si>
  <si>
    <t>0360 Prodej nem.</t>
  </si>
  <si>
    <t>0374 Ost. pr.a soc.věci</t>
  </si>
  <si>
    <t>0376 Příspěvek města na provoz p.o.KOSTKA</t>
  </si>
  <si>
    <t>0377 Příspěvek města na provoz RELAX Kr. L.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</si>
  <si>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</si>
  <si>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</si>
  <si>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</si>
  <si>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</si>
  <si>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</si>
  <si>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</si>
  <si>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</si>
  <si>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0364 Rozp.rezerva</t>
  </si>
  <si>
    <t>0364 Rozp. rezerva</t>
  </si>
  <si>
    <t>list č.1</t>
  </si>
  <si>
    <t>Plnění rozpočtu města Krásná Lípa ve znění 5. rozpočtového opatření</t>
  </si>
  <si>
    <t>Uprav. RO 2009</t>
  </si>
  <si>
    <t>Plnění 1-12/2009</t>
  </si>
  <si>
    <t xml:space="preserve">za období 1 – 12/2009 na jednotlivé akce </t>
  </si>
  <si>
    <t>tis.Kč</t>
  </si>
  <si>
    <t>PŘÍJMY CELKEM</t>
  </si>
  <si>
    <t>Příjmy provozního rozpočtu</t>
  </si>
  <si>
    <t>Příjmy z činnosti (RO) třída2</t>
  </si>
  <si>
    <t>DS  0357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</si>
</sst>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</numFmts>
  <fonts count="59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7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96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21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0" fontId="29" fillId="18" borderId="28" xfId="0" applyFont="1" applyFill="1" applyBorder="1" applyAlignment="1" applyProtection="1">
      <alignment/>
      <protection/>
    </xf>
    <xf numFmtId="0" fontId="24" fillId="18" borderId="29" xfId="0" applyFont="1" applyFill="1" applyBorder="1" applyAlignment="1" applyProtection="1">
      <alignment/>
      <protection/>
    </xf>
    <xf numFmtId="3" fontId="24" fillId="18" borderId="30" xfId="4" applyNumberFormat="1" applyFont="1" applyFill="1" applyBorder="1" applyAlignment="1" applyProtection="1">
      <alignment horizontal="center"/>
      <protection/>
    </xf>
    <xf numFmtId="3" fontId="24" fillId="18" borderId="30" xfId="4" applyNumberFormat="1" applyFont="1" applyFill="1" applyBorder="1" applyAlignment="1" applyProtection="1">
      <alignment/>
      <protection/>
    </xf>
    <xf numFmtId="9" fontId="24" fillId="18" borderId="30" xfId="48" applyFont="1" applyFill="1" applyBorder="1" applyAlignment="1" applyProtection="1">
      <alignment/>
      <protection/>
    </xf>
    <xf numFmtId="9" fontId="24" fillId="18" borderId="28" xfId="48" applyFont="1" applyFill="1" applyBorder="1" applyAlignment="1" applyProtection="1">
      <alignment/>
      <protection/>
    </xf>
    <xf numFmtId="9" fontId="0" fillId="18" borderId="31" xfId="48" applyFont="1" applyFill="1" applyBorder="1" applyAlignment="1" applyProtection="1">
      <alignment/>
      <protection/>
    </xf>
    <xf numFmtId="9" fontId="24" fillId="18" borderId="31" xfId="48" applyFont="1" applyFill="1" applyBorder="1" applyAlignment="1" applyProtection="1">
      <alignment/>
      <protection/>
    </xf>
    <xf numFmtId="9" fontId="24" fillId="18" borderId="32" xfId="48" applyFont="1" applyFill="1" applyBorder="1" applyAlignment="1" applyProtection="1">
      <alignment/>
      <protection/>
    </xf>
    <xf numFmtId="3" fontId="24" fillId="18" borderId="29" xfId="4" applyNumberFormat="1" applyFont="1" applyFill="1" applyBorder="1" applyAlignment="1" applyProtection="1">
      <alignment/>
      <protection/>
    </xf>
    <xf numFmtId="0" fontId="24" fillId="18" borderId="30" xfId="0" applyFont="1" applyFill="1" applyBorder="1" applyAlignment="1" applyProtection="1">
      <alignment/>
      <protection/>
    </xf>
    <xf numFmtId="3" fontId="24" fillId="0" borderId="21" xfId="4" applyNumberFormat="1" applyFont="1" applyFill="1" applyBorder="1" applyAlignment="1" applyProtection="1">
      <alignment/>
      <protection/>
    </xf>
    <xf numFmtId="9" fontId="24" fillId="18" borderId="28" xfId="48" applyFont="1" applyFill="1" applyBorder="1" applyAlignment="1" applyProtection="1">
      <alignment horizontal="right"/>
      <protection/>
    </xf>
    <xf numFmtId="9" fontId="0" fillId="18" borderId="31" xfId="48" applyFont="1" applyFill="1" applyBorder="1" applyAlignment="1" applyProtection="1">
      <alignment horizontal="right"/>
      <protection/>
    </xf>
    <xf numFmtId="9" fontId="24" fillId="18" borderId="31" xfId="48" applyFont="1" applyFill="1" applyBorder="1" applyAlignment="1" applyProtection="1">
      <alignment horizontal="right"/>
      <protection/>
    </xf>
    <xf numFmtId="9" fontId="24" fillId="18" borderId="32" xfId="48" applyFont="1" applyFill="1" applyBorder="1" applyAlignment="1" applyProtection="1">
      <alignment horizontal="right"/>
      <protection/>
    </xf>
    <xf numFmtId="9" fontId="24" fillId="0" borderId="20" xfId="48" applyFont="1" applyFill="1" applyBorder="1" applyAlignment="1" applyProtection="1">
      <alignment horizontal="right"/>
      <protection/>
    </xf>
    <xf numFmtId="9" fontId="24" fillId="0" borderId="0" xfId="48" applyFont="1" applyFill="1" applyBorder="1" applyAlignment="1" applyProtection="1">
      <alignment horizontal="right"/>
      <protection/>
    </xf>
    <xf numFmtId="3" fontId="24" fillId="18" borderId="30" xfId="0" applyNumberFormat="1" applyFont="1" applyFill="1" applyBorder="1" applyAlignment="1" applyProtection="1">
      <alignment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24" fillId="18" borderId="28" xfId="4" applyNumberFormat="1" applyFont="1" applyFill="1" applyBorder="1" applyAlignment="1" applyProtection="1">
      <alignment/>
      <protection/>
    </xf>
    <xf numFmtId="3" fontId="0" fillId="18" borderId="31" xfId="0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0" fillId="18" borderId="34" xfId="0" applyNumberFormat="1" applyFont="1" applyFill="1" applyBorder="1" applyAlignment="1" applyProtection="1">
      <alignment/>
      <protection/>
    </xf>
    <xf numFmtId="3" fontId="24" fillId="18" borderId="31" xfId="4" applyNumberFormat="1" applyFont="1" applyFill="1" applyBorder="1" applyAlignment="1" applyProtection="1">
      <alignment/>
      <protection/>
    </xf>
    <xf numFmtId="3" fontId="24" fillId="18" borderId="31" xfId="0" applyNumberFormat="1" applyFont="1" applyFill="1" applyBorder="1" applyAlignment="1" applyProtection="1">
      <alignment/>
      <protection/>
    </xf>
    <xf numFmtId="3" fontId="24" fillId="18" borderId="34" xfId="0" applyNumberFormat="1" applyFont="1" applyFill="1" applyBorder="1" applyAlignment="1" applyProtection="1">
      <alignment/>
      <protection/>
    </xf>
    <xf numFmtId="3" fontId="24" fillId="18" borderId="32" xfId="4" applyNumberFormat="1" applyFont="1" applyFill="1" applyBorder="1" applyAlignment="1" applyProtection="1">
      <alignment/>
      <protection/>
    </xf>
    <xf numFmtId="0" fontId="29" fillId="18" borderId="33" xfId="0" applyFont="1" applyFill="1" applyBorder="1" applyAlignment="1" applyProtection="1">
      <alignment/>
      <protection/>
    </xf>
    <xf numFmtId="3" fontId="24" fillId="18" borderId="28" xfId="4" applyNumberFormat="1" applyFont="1" applyFill="1" applyBorder="1" applyAlignment="1" applyProtection="1">
      <alignment horizontal="right"/>
      <protection/>
    </xf>
    <xf numFmtId="3" fontId="0" fillId="18" borderId="31" xfId="0" applyNumberFormat="1" applyFont="1" applyFill="1" applyBorder="1" applyAlignment="1" applyProtection="1">
      <alignment horizontal="right"/>
      <protection/>
    </xf>
    <xf numFmtId="3" fontId="0" fillId="18" borderId="34" xfId="0" applyNumberFormat="1" applyFont="1" applyFill="1" applyBorder="1" applyAlignment="1" applyProtection="1">
      <alignment horizontal="right"/>
      <protection/>
    </xf>
    <xf numFmtId="0" fontId="0" fillId="18" borderId="31" xfId="4" applyNumberFormat="1" applyFont="1" applyFill="1" applyBorder="1" applyAlignment="1" applyProtection="1">
      <alignment horizontal="right"/>
      <protection/>
    </xf>
    <xf numFmtId="0" fontId="0" fillId="18" borderId="33" xfId="0" applyFont="1" applyFill="1" applyBorder="1" applyAlignment="1" applyProtection="1">
      <alignment horizontal="right"/>
      <protection/>
    </xf>
    <xf numFmtId="0" fontId="24" fillId="18" borderId="31" xfId="0" applyFont="1" applyFill="1" applyBorder="1" applyAlignment="1" applyProtection="1">
      <alignment horizontal="right"/>
      <protection/>
    </xf>
    <xf numFmtId="0" fontId="0" fillId="18" borderId="31" xfId="0" applyFont="1" applyFill="1" applyBorder="1" applyAlignment="1" applyProtection="1">
      <alignment horizontal="right"/>
      <protection/>
    </xf>
    <xf numFmtId="3" fontId="0" fillId="18" borderId="35" xfId="0" applyNumberFormat="1" applyFont="1" applyFill="1" applyBorder="1" applyAlignment="1" applyProtection="1">
      <alignment horizontal="right"/>
      <protection/>
    </xf>
    <xf numFmtId="0" fontId="24" fillId="18" borderId="36" xfId="0" applyFont="1" applyFill="1" applyBorder="1" applyAlignment="1" applyProtection="1">
      <alignment horizontal="right"/>
      <protection/>
    </xf>
    <xf numFmtId="0" fontId="24" fillId="18" borderId="33" xfId="4" applyNumberFormat="1" applyFont="1" applyFill="1" applyBorder="1" applyAlignment="1" applyProtection="1">
      <alignment horizontal="right"/>
      <protection/>
    </xf>
    <xf numFmtId="1" fontId="0" fillId="18" borderId="31" xfId="0" applyNumberFormat="1" applyFont="1" applyFill="1" applyBorder="1" applyAlignment="1" applyProtection="1">
      <alignment horizontal="right"/>
      <protection/>
    </xf>
    <xf numFmtId="3" fontId="24" fillId="18" borderId="31" xfId="0" applyNumberFormat="1" applyFont="1" applyFill="1" applyBorder="1" applyAlignment="1" applyProtection="1">
      <alignment horizontal="right"/>
      <protection/>
    </xf>
    <xf numFmtId="1" fontId="0" fillId="18" borderId="34" xfId="0" applyNumberFormat="1" applyFont="1" applyFill="1" applyBorder="1" applyAlignment="1" applyProtection="1">
      <alignment horizontal="right"/>
      <protection/>
    </xf>
    <xf numFmtId="0" fontId="0" fillId="18" borderId="34" xfId="4" applyNumberFormat="1" applyFont="1" applyFill="1" applyBorder="1" applyAlignment="1" applyProtection="1">
      <alignment horizontal="right"/>
      <protection/>
    </xf>
    <xf numFmtId="0" fontId="0" fillId="18" borderId="34" xfId="0" applyFont="1" applyFill="1" applyBorder="1" applyAlignment="1" applyProtection="1">
      <alignment horizontal="right"/>
      <protection/>
    </xf>
    <xf numFmtId="3" fontId="0" fillId="18" borderId="31" xfId="4" applyNumberFormat="1" applyFont="1" applyFill="1" applyBorder="1" applyAlignment="1" applyProtection="1">
      <alignment horizontal="right"/>
      <protection/>
    </xf>
    <xf numFmtId="3" fontId="24" fillId="18" borderId="31" xfId="4" applyNumberFormat="1" applyFont="1" applyFill="1" applyBorder="1" applyAlignment="1" applyProtection="1">
      <alignment horizontal="right"/>
      <protection/>
    </xf>
    <xf numFmtId="3" fontId="0" fillId="18" borderId="34" xfId="4" applyNumberFormat="1" applyFont="1" applyFill="1" applyBorder="1" applyAlignment="1" applyProtection="1">
      <alignment horizontal="right"/>
      <protection/>
    </xf>
    <xf numFmtId="3" fontId="24" fillId="18" borderId="34" xfId="0" applyNumberFormat="1" applyFont="1" applyFill="1" applyBorder="1" applyAlignment="1" applyProtection="1">
      <alignment horizontal="right"/>
      <protection/>
    </xf>
    <xf numFmtId="3" fontId="24" fillId="18" borderId="33" xfId="0" applyNumberFormat="1" applyFont="1" applyFill="1" applyBorder="1" applyAlignment="1" applyProtection="1">
      <alignment horizontal="right"/>
      <protection/>
    </xf>
    <xf numFmtId="3" fontId="24" fillId="18" borderId="32" xfId="0" applyNumberFormat="1" applyFont="1" applyFill="1" applyBorder="1" applyAlignment="1" applyProtection="1">
      <alignment horizontal="right"/>
      <protection/>
    </xf>
    <xf numFmtId="9" fontId="24" fillId="18" borderId="30" xfId="48" applyFont="1" applyFill="1" applyBorder="1" applyAlignment="1" applyProtection="1">
      <alignment horizontal="center"/>
      <protection/>
    </xf>
    <xf numFmtId="9" fontId="24" fillId="18" borderId="30" xfId="48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30" xfId="4" applyNumberFormat="1" applyFont="1" applyFill="1" applyBorder="1" applyAlignment="1" applyProtection="1">
      <alignment horizontal="center"/>
      <protection/>
    </xf>
    <xf numFmtId="3" fontId="24" fillId="0" borderId="30" xfId="4" applyNumberFormat="1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37" xfId="0" applyFont="1" applyFill="1" applyBorder="1" applyAlignment="1" applyProtection="1">
      <alignment/>
      <protection/>
    </xf>
    <xf numFmtId="0" fontId="24" fillId="0" borderId="38" xfId="0" applyFont="1" applyFill="1" applyBorder="1" applyAlignment="1" applyProtection="1">
      <alignment/>
      <protection/>
    </xf>
    <xf numFmtId="9" fontId="24" fillId="0" borderId="30" xfId="48" applyFont="1" applyFill="1" applyBorder="1" applyAlignment="1" applyProtection="1">
      <alignment horizontal="right"/>
      <protection/>
    </xf>
    <xf numFmtId="3" fontId="0" fillId="0" borderId="39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4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0" borderId="41" xfId="0" applyNumberFormat="1" applyFont="1" applyFill="1" applyBorder="1" applyAlignment="1" applyProtection="1">
      <alignment/>
      <protection/>
    </xf>
    <xf numFmtId="3" fontId="24" fillId="6" borderId="42" xfId="1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9" fontId="24" fillId="6" borderId="30" xfId="48" applyFont="1" applyFill="1" applyBorder="1" applyAlignment="1" applyProtection="1">
      <alignment horizontal="center"/>
      <protection/>
    </xf>
    <xf numFmtId="3" fontId="24" fillId="6" borderId="30" xfId="4" applyNumberFormat="1" applyFont="1" applyFill="1" applyBorder="1" applyAlignment="1" applyProtection="1">
      <alignment/>
      <protection/>
    </xf>
    <xf numFmtId="3" fontId="24" fillId="0" borderId="13" xfId="4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5" xfId="0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5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48" xfId="1" applyNumberFormat="1" applyFont="1" applyFill="1" applyBorder="1" applyAlignment="1" applyProtection="1">
      <alignment/>
      <protection/>
    </xf>
    <xf numFmtId="9" fontId="24" fillId="6" borderId="30" xfId="48" applyFont="1" applyFill="1" applyBorder="1" applyAlignment="1" applyProtection="1">
      <alignment horizontal="right"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49" xfId="1" applyNumberFormat="1" applyFont="1" applyFill="1" applyBorder="1" applyAlignment="1" applyProtection="1">
      <alignment/>
      <protection/>
    </xf>
    <xf numFmtId="3" fontId="24" fillId="6" borderId="5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9" fontId="0" fillId="0" borderId="30" xfId="48" applyFont="1" applyFill="1" applyBorder="1" applyAlignment="1" applyProtection="1">
      <alignment horizontal="center"/>
      <protection/>
    </xf>
    <xf numFmtId="3" fontId="0" fillId="0" borderId="30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51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 locked="0"/>
    </xf>
    <xf numFmtId="9" fontId="0" fillId="0" borderId="30" xfId="48" applyFont="1" applyFill="1" applyBorder="1" applyAlignment="1" applyProtection="1">
      <alignment horizontal="right"/>
      <protection/>
    </xf>
    <xf numFmtId="3" fontId="0" fillId="0" borderId="57" xfId="4" applyNumberFormat="1" applyFont="1" applyFill="1" applyBorder="1" applyAlignment="1" applyProtection="1">
      <alignment/>
      <protection/>
    </xf>
    <xf numFmtId="3" fontId="0" fillId="0" borderId="53" xfId="4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51" xfId="4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24" fillId="6" borderId="63" xfId="1" applyNumberFormat="1" applyFont="1" applyFill="1" applyBorder="1" applyAlignment="1" applyProtection="1">
      <alignment/>
      <protection/>
    </xf>
    <xf numFmtId="3" fontId="24" fillId="6" borderId="64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61" xfId="0" applyNumberFormat="1" applyFont="1" applyFill="1" applyBorder="1" applyAlignment="1" applyProtection="1">
      <alignment/>
      <protection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61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56" xfId="1" applyNumberFormat="1" applyFont="1" applyFill="1" applyBorder="1" applyAlignment="1" applyProtection="1">
      <alignment/>
      <protection/>
    </xf>
    <xf numFmtId="3" fontId="24" fillId="6" borderId="57" xfId="1" applyNumberFormat="1" applyFont="1" applyFill="1" applyBorder="1" applyAlignment="1" applyProtection="1">
      <alignment/>
      <protection/>
    </xf>
    <xf numFmtId="3" fontId="24" fillId="6" borderId="65" xfId="1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71" xfId="4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75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9" fontId="0" fillId="13" borderId="30" xfId="48" applyFont="1" applyFill="1" applyBorder="1" applyAlignment="1" applyProtection="1">
      <alignment horizontal="center"/>
      <protection/>
    </xf>
    <xf numFmtId="3" fontId="0" fillId="13" borderId="30" xfId="4" applyNumberFormat="1" applyFont="1" applyFill="1" applyBorder="1" applyAlignment="1" applyProtection="1">
      <alignment/>
      <protection/>
    </xf>
    <xf numFmtId="3" fontId="24" fillId="13" borderId="51" xfId="1" applyNumberFormat="1" applyFont="1" applyFill="1" applyBorder="1" applyAlignment="1" applyProtection="1">
      <alignment/>
      <protection/>
    </xf>
    <xf numFmtId="3" fontId="24" fillId="13" borderId="59" xfId="1" applyNumberFormat="1" applyFont="1" applyFill="1" applyBorder="1" applyAlignment="1" applyProtection="1">
      <alignment/>
      <protection/>
    </xf>
    <xf numFmtId="3" fontId="24" fillId="13" borderId="76" xfId="1" applyNumberFormat="1" applyFont="1" applyFill="1" applyBorder="1" applyAlignment="1" applyProtection="1">
      <alignment/>
      <protection/>
    </xf>
    <xf numFmtId="3" fontId="24" fillId="13" borderId="60" xfId="1" applyNumberFormat="1" applyFont="1" applyFill="1" applyBorder="1" applyAlignment="1" applyProtection="1">
      <alignment/>
      <protection/>
    </xf>
    <xf numFmtId="3" fontId="24" fillId="13" borderId="53" xfId="1" applyNumberFormat="1" applyFont="1" applyFill="1" applyBorder="1" applyAlignment="1" applyProtection="1">
      <alignment/>
      <protection/>
    </xf>
    <xf numFmtId="3" fontId="24" fillId="13" borderId="75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9" fontId="0" fillId="13" borderId="30" xfId="48" applyFont="1" applyFill="1" applyBorder="1" applyAlignment="1" applyProtection="1">
      <alignment horizontal="right"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24" fillId="13" borderId="57" xfId="1" applyNumberFormat="1" applyFont="1" applyFill="1" applyBorder="1" applyAlignment="1" applyProtection="1">
      <alignment/>
      <protection/>
    </xf>
    <xf numFmtId="3" fontId="0" fillId="13" borderId="51" xfId="1" applyNumberFormat="1" applyFont="1" applyFill="1" applyBorder="1" applyAlignment="1" applyProtection="1">
      <alignment/>
      <protection/>
    </xf>
    <xf numFmtId="3" fontId="0" fillId="13" borderId="59" xfId="1" applyNumberFormat="1" applyFont="1" applyFill="1" applyBorder="1" applyAlignment="1" applyProtection="1">
      <alignment/>
      <protection/>
    </xf>
    <xf numFmtId="3" fontId="24" fillId="13" borderId="77" xfId="1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0" fillId="13" borderId="20" xfId="1" applyNumberFormat="1" applyFont="1" applyFill="1" applyBorder="1" applyAlignment="1" applyProtection="1">
      <alignment/>
      <protection/>
    </xf>
    <xf numFmtId="3" fontId="0" fillId="13" borderId="13" xfId="4" applyNumberFormat="1" applyFont="1" applyFill="1" applyBorder="1" applyAlignment="1" applyProtection="1">
      <alignment/>
      <protection/>
    </xf>
    <xf numFmtId="3" fontId="0" fillId="13" borderId="62" xfId="1" applyNumberFormat="1" applyFont="1" applyFill="1" applyBorder="1" applyAlignment="1" applyProtection="1">
      <alignment/>
      <protection/>
    </xf>
    <xf numFmtId="3" fontId="0" fillId="13" borderId="52" xfId="1" applyNumberFormat="1" applyFont="1" applyFill="1" applyBorder="1" applyAlignment="1" applyProtection="1">
      <alignment/>
      <protection/>
    </xf>
    <xf numFmtId="3" fontId="0" fillId="13" borderId="58" xfId="1" applyNumberFormat="1" applyFont="1" applyFill="1" applyBorder="1" applyAlignment="1" applyProtection="1">
      <alignment/>
      <protection/>
    </xf>
    <xf numFmtId="3" fontId="0" fillId="13" borderId="75" xfId="1" applyNumberFormat="1" applyFont="1" applyFill="1" applyBorder="1" applyAlignment="1" applyProtection="1">
      <alignment/>
      <protection/>
    </xf>
    <xf numFmtId="3" fontId="0" fillId="13" borderId="53" xfId="1" applyNumberFormat="1" applyFont="1" applyFill="1" applyBorder="1" applyAlignment="1" applyProtection="1">
      <alignment/>
      <protection/>
    </xf>
    <xf numFmtId="3" fontId="0" fillId="13" borderId="69" xfId="1" applyNumberFormat="1" applyFont="1" applyFill="1" applyBorder="1" applyAlignment="1" applyProtection="1">
      <alignment/>
      <protection/>
    </xf>
    <xf numFmtId="3" fontId="0" fillId="13" borderId="70" xfId="1" applyNumberFormat="1" applyFont="1" applyFill="1" applyBorder="1" applyAlignment="1" applyProtection="1">
      <alignment/>
      <protection/>
    </xf>
    <xf numFmtId="3" fontId="0" fillId="13" borderId="61" xfId="1" applyNumberFormat="1" applyFont="1" applyFill="1" applyBorder="1" applyAlignment="1" applyProtection="1">
      <alignment/>
      <protection/>
    </xf>
    <xf numFmtId="3" fontId="0" fillId="13" borderId="65" xfId="1" applyNumberFormat="1" applyFont="1" applyFill="1" applyBorder="1" applyAlignment="1" applyProtection="1">
      <alignment/>
      <protection/>
    </xf>
    <xf numFmtId="3" fontId="0" fillId="13" borderId="56" xfId="1" applyNumberFormat="1" applyFont="1" applyFill="1" applyBorder="1" applyAlignment="1" applyProtection="1">
      <alignment/>
      <protection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13" borderId="0" xfId="0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9" xfId="4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4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4" applyNumberFormat="1" applyFont="1" applyFill="1" applyBorder="1" applyAlignment="1" applyProtection="1">
      <alignment/>
      <protection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92" xfId="0" applyFont="1" applyBorder="1" applyAlignment="1">
      <alignment/>
    </xf>
    <xf numFmtId="3" fontId="0" fillId="0" borderId="94" xfId="0" applyNumberFormat="1" applyFont="1" applyBorder="1" applyAlignment="1">
      <alignment/>
    </xf>
    <xf numFmtId="3" fontId="0" fillId="0" borderId="101" xfId="0" applyNumberFormat="1" applyFont="1" applyBorder="1" applyAlignment="1">
      <alignment/>
    </xf>
    <xf numFmtId="0" fontId="0" fillId="0" borderId="9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19" fillId="13" borderId="0" xfId="0" applyNumberFormat="1" applyFont="1" applyFill="1" applyBorder="1" applyAlignment="1" applyProtection="1">
      <alignment/>
      <protection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0" fontId="30" fillId="0" borderId="0" xfId="0" applyFont="1" applyBorder="1" applyAlignment="1">
      <alignment horizontal="left"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102" xfId="0" applyNumberFormat="1" applyFont="1" applyFill="1" applyBorder="1" applyAlignment="1" applyProtection="1">
      <alignment/>
      <protection/>
    </xf>
    <xf numFmtId="0" fontId="20" fillId="13" borderId="39" xfId="0" applyFont="1" applyFill="1" applyBorder="1" applyAlignment="1" applyProtection="1">
      <alignment/>
      <protection/>
    </xf>
    <xf numFmtId="0" fontId="19" fillId="0" borderId="29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3" fontId="32" fillId="13" borderId="13" xfId="0" applyNumberFormat="1" applyFont="1" applyFill="1" applyBorder="1" applyAlignment="1" applyProtection="1">
      <alignment/>
      <protection/>
    </xf>
    <xf numFmtId="3" fontId="32" fillId="13" borderId="39" xfId="0" applyNumberFormat="1" applyFont="1" applyFill="1" applyBorder="1" applyAlignment="1" applyProtection="1">
      <alignment/>
      <protection/>
    </xf>
    <xf numFmtId="3" fontId="19" fillId="13" borderId="21" xfId="2" applyNumberFormat="1" applyFont="1" applyFill="1" applyBorder="1" applyAlignment="1" applyProtection="1">
      <alignment/>
      <protection/>
    </xf>
    <xf numFmtId="3" fontId="19" fillId="13" borderId="39" xfId="2" applyNumberFormat="1" applyFont="1" applyFill="1" applyBorder="1" applyAlignment="1" applyProtection="1">
      <alignment/>
      <protection/>
    </xf>
    <xf numFmtId="3" fontId="31" fillId="13" borderId="41" xfId="0" applyNumberFormat="1" applyFont="1" applyFill="1" applyBorder="1" applyAlignment="1" applyProtection="1">
      <alignment/>
      <protection/>
    </xf>
    <xf numFmtId="3" fontId="31" fillId="13" borderId="30" xfId="0" applyNumberFormat="1" applyFont="1" applyFill="1" applyBorder="1" applyAlignment="1" applyProtection="1">
      <alignment/>
      <protection/>
    </xf>
    <xf numFmtId="0" fontId="26" fillId="13" borderId="0" xfId="0" applyFont="1" applyFill="1" applyBorder="1" applyAlignment="1" applyProtection="1">
      <alignment/>
      <protection/>
    </xf>
    <xf numFmtId="0" fontId="26" fillId="13" borderId="39" xfId="0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49" fontId="33" fillId="18" borderId="12" xfId="2" applyNumberFormat="1" applyFont="1" applyFill="1" applyBorder="1" applyAlignment="1" applyProtection="1">
      <alignment horizontal="center"/>
      <protection/>
    </xf>
    <xf numFmtId="49" fontId="33" fillId="18" borderId="102" xfId="2" applyNumberFormat="1" applyFont="1" applyFill="1" applyBorder="1" applyAlignment="1" applyProtection="1">
      <alignment horizontal="center"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49" fontId="33" fillId="18" borderId="13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49" fontId="33" fillId="18" borderId="103" xfId="2" applyNumberFormat="1" applyFont="1" applyFill="1" applyBorder="1" applyAlignment="1" applyProtection="1">
      <alignment horizontal="center"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0" fontId="35" fillId="13" borderId="0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104" xfId="0" applyNumberFormat="1" applyFont="1" applyFill="1" applyBorder="1" applyAlignment="1" applyProtection="1">
      <alignment horizontal="left"/>
      <protection/>
    </xf>
    <xf numFmtId="0" fontId="19" fillId="6" borderId="105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106" xfId="2" applyNumberFormat="1" applyFont="1" applyFill="1" applyBorder="1" applyAlignment="1" applyProtection="1">
      <alignment horizontal="center"/>
      <protection/>
    </xf>
    <xf numFmtId="9" fontId="36" fillId="6" borderId="30" xfId="48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3" fontId="36" fillId="6" borderId="107" xfId="2" applyNumberFormat="1" applyFont="1" applyFill="1" applyBorder="1" applyAlignment="1" applyProtection="1">
      <alignment horizontal="center"/>
      <protection/>
    </xf>
    <xf numFmtId="9" fontId="36" fillId="6" borderId="12" xfId="48" applyFont="1" applyFill="1" applyBorder="1" applyAlignment="1" applyProtection="1">
      <alignment horizontal="center"/>
      <protection/>
    </xf>
    <xf numFmtId="0" fontId="37" fillId="6" borderId="106" xfId="0" applyFont="1" applyFill="1" applyBorder="1" applyAlignment="1" applyProtection="1">
      <alignment horizontal="left"/>
      <protection/>
    </xf>
    <xf numFmtId="0" fontId="37" fillId="13" borderId="0" xfId="0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108" xfId="34" applyFont="1" applyFill="1" applyBorder="1" applyAlignment="1" applyProtection="1">
      <alignment/>
      <protection/>
    </xf>
    <xf numFmtId="3" fontId="33" fillId="6" borderId="109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110" xfId="4" applyNumberFormat="1" applyFont="1" applyFill="1" applyBorder="1" applyAlignment="1" applyProtection="1">
      <alignment horizontal="center"/>
      <protection/>
    </xf>
    <xf numFmtId="9" fontId="36" fillId="6" borderId="111" xfId="48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3" fontId="37" fillId="6" borderId="111" xfId="1" applyNumberFormat="1" applyFont="1" applyFill="1" applyBorder="1" applyAlignment="1" applyProtection="1">
      <alignment/>
      <protection/>
    </xf>
    <xf numFmtId="0" fontId="25" fillId="13" borderId="0" xfId="1" applyNumberFormat="1" applyFont="1" applyFill="1" applyBorder="1" applyAlignment="1" applyProtection="1">
      <alignment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112" xfId="4" applyNumberFormat="1" applyFont="1" applyFill="1" applyBorder="1" applyAlignment="1" applyProtection="1">
      <alignment horizontal="center"/>
      <protection/>
    </xf>
    <xf numFmtId="9" fontId="38" fillId="13" borderId="112" xfId="48" applyFont="1" applyFill="1" applyBorder="1" applyAlignment="1" applyProtection="1">
      <alignment horizontal="center"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9" fontId="38" fillId="13" borderId="113" xfId="48" applyFont="1" applyFill="1" applyBorder="1" applyAlignment="1" applyProtection="1">
      <alignment horizontal="center"/>
      <protection/>
    </xf>
    <xf numFmtId="3" fontId="33" fillId="13" borderId="13" xfId="2" applyNumberFormat="1" applyFont="1" applyFill="1" applyBorder="1" applyAlignment="1" applyProtection="1">
      <alignment horizontal="center"/>
      <protection/>
    </xf>
    <xf numFmtId="3" fontId="38" fillId="13" borderId="114" xfId="4" applyNumberFormat="1" applyFont="1" applyFill="1" applyBorder="1" applyAlignment="1" applyProtection="1">
      <alignment horizontal="center"/>
      <protection/>
    </xf>
    <xf numFmtId="0" fontId="37" fillId="13" borderId="63" xfId="1" applyNumberFormat="1" applyFont="1" applyFill="1" applyBorder="1" applyAlignment="1" applyProtection="1">
      <alignment/>
      <protection/>
    </xf>
    <xf numFmtId="3" fontId="19" fillId="6" borderId="75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15" xfId="4" applyNumberFormat="1" applyFont="1" applyFill="1" applyBorder="1" applyAlignment="1" applyProtection="1">
      <alignment horizontal="center"/>
      <protection/>
    </xf>
    <xf numFmtId="9" fontId="36" fillId="6" borderId="115" xfId="48" applyFont="1" applyFill="1" applyBorder="1" applyAlignment="1" applyProtection="1">
      <alignment horizontal="center"/>
      <protection/>
    </xf>
    <xf numFmtId="3" fontId="36" fillId="6" borderId="115" xfId="4" applyNumberFormat="1" applyFont="1" applyFill="1" applyBorder="1" applyAlignment="1" applyProtection="1">
      <alignment horizontal="center"/>
      <protection/>
    </xf>
    <xf numFmtId="3" fontId="37" fillId="6" borderId="115" xfId="1" applyNumberFormat="1" applyFont="1" applyFill="1" applyBorder="1" applyAlignment="1" applyProtection="1">
      <alignment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/>
      <protection/>
    </xf>
    <xf numFmtId="9" fontId="0" fillId="13" borderId="116" xfId="48" applyFill="1" applyBorder="1" applyAlignment="1" applyProtection="1">
      <alignment horizontal="center"/>
      <protection/>
    </xf>
    <xf numFmtId="9" fontId="38" fillId="13" borderId="114" xfId="48" applyFont="1" applyFill="1" applyBorder="1" applyAlignment="1" applyProtection="1">
      <alignment horizontal="center"/>
      <protection/>
    </xf>
    <xf numFmtId="3" fontId="38" fillId="13" borderId="113" xfId="4" applyNumberFormat="1" applyFont="1" applyFill="1" applyBorder="1" applyAlignment="1" applyProtection="1">
      <alignment horizontal="center"/>
      <protection/>
    </xf>
    <xf numFmtId="9" fontId="0" fillId="13" borderId="117" xfId="48" applyFill="1" applyBorder="1" applyAlignment="1" applyProtection="1">
      <alignment horizontal="center"/>
      <protection/>
    </xf>
    <xf numFmtId="3" fontId="36" fillId="6" borderId="63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25" fillId="0" borderId="118" xfId="0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19" xfId="4" applyNumberFormat="1" applyFont="1" applyFill="1" applyBorder="1" applyAlignment="1" applyProtection="1">
      <alignment horizontal="center"/>
      <protection/>
    </xf>
    <xf numFmtId="3" fontId="25" fillId="0" borderId="116" xfId="0" applyNumberFormat="1" applyFont="1" applyFill="1" applyBorder="1" applyAlignment="1" applyProtection="1">
      <alignment/>
      <protection/>
    </xf>
    <xf numFmtId="9" fontId="0" fillId="13" borderId="119" xfId="48" applyFill="1" applyBorder="1" applyAlignment="1" applyProtection="1">
      <alignment horizontal="center"/>
      <protection/>
    </xf>
    <xf numFmtId="9" fontId="34" fillId="13" borderId="0" xfId="48" applyFont="1" applyFill="1" applyBorder="1" applyAlignment="1" applyProtection="1">
      <alignment horizontal="center"/>
      <protection/>
    </xf>
    <xf numFmtId="9" fontId="25" fillId="0" borderId="13" xfId="48" applyFont="1" applyFill="1" applyBorder="1" applyAlignment="1" applyProtection="1">
      <alignment/>
      <protection/>
    </xf>
    <xf numFmtId="9" fontId="25" fillId="0" borderId="21" xfId="48" applyFont="1" applyFill="1" applyBorder="1" applyAlignment="1" applyProtection="1">
      <alignment/>
      <protection/>
    </xf>
    <xf numFmtId="9" fontId="0" fillId="13" borderId="114" xfId="48" applyFill="1" applyBorder="1" applyAlignment="1" applyProtection="1">
      <alignment horizontal="center"/>
      <protection/>
    </xf>
    <xf numFmtId="0" fontId="25" fillId="0" borderId="120" xfId="0" applyFont="1" applyBorder="1" applyAlignment="1">
      <alignment/>
    </xf>
    <xf numFmtId="49" fontId="25" fillId="0" borderId="13" xfId="0" applyNumberFormat="1" applyFont="1" applyFill="1" applyBorder="1" applyAlignment="1" applyProtection="1">
      <alignment/>
      <protection/>
    </xf>
    <xf numFmtId="49" fontId="25" fillId="0" borderId="21" xfId="0" applyNumberFormat="1" applyFont="1" applyFill="1" applyBorder="1" applyAlignment="1" applyProtection="1">
      <alignment/>
      <protection/>
    </xf>
    <xf numFmtId="3" fontId="33" fillId="13" borderId="13" xfId="1" applyNumberFormat="1" applyFont="1" applyFill="1" applyBorder="1" applyAlignment="1" applyProtection="1">
      <alignment horizontal="center"/>
      <protection/>
    </xf>
    <xf numFmtId="3" fontId="24" fillId="6" borderId="115" xfId="1" applyNumberFormat="1" applyFont="1" applyFill="1" applyBorder="1" applyAlignment="1" applyProtection="1">
      <alignment/>
      <protection/>
    </xf>
    <xf numFmtId="3" fontId="25" fillId="13" borderId="118" xfId="1" applyNumberFormat="1" applyFont="1" applyFill="1" applyBorder="1" applyAlignment="1" applyProtection="1">
      <alignment/>
      <protection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19" xfId="4" applyNumberFormat="1" applyFont="1" applyFill="1" applyBorder="1" applyAlignment="1" applyProtection="1">
      <alignment horizontal="center"/>
      <protection/>
    </xf>
    <xf numFmtId="9" fontId="38" fillId="13" borderId="114" xfId="48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25" fillId="13" borderId="116" xfId="1" applyNumberFormat="1" applyFont="1" applyFill="1" applyBorder="1" applyAlignment="1" applyProtection="1">
      <alignment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19" xfId="4" applyNumberFormat="1" applyFont="1" applyFill="1" applyBorder="1" applyAlignment="1" applyProtection="1">
      <alignment horizontal="center"/>
      <protection/>
    </xf>
    <xf numFmtId="3" fontId="25" fillId="13" borderId="13" xfId="1" applyNumberFormat="1" applyFont="1" applyFill="1" applyBorder="1" applyAlignment="1" applyProtection="1">
      <alignment/>
      <protection/>
    </xf>
    <xf numFmtId="0" fontId="25" fillId="13" borderId="0" xfId="1" applyNumberFormat="1" applyFont="1" applyFill="1" applyBorder="1" applyAlignment="1" applyProtection="1">
      <alignment/>
      <protection/>
    </xf>
    <xf numFmtId="3" fontId="34" fillId="13" borderId="13" xfId="1" applyNumberFormat="1" applyFont="1" applyFill="1" applyBorder="1" applyAlignment="1" applyProtection="1">
      <alignment horizontal="center"/>
      <protection/>
    </xf>
    <xf numFmtId="3" fontId="38" fillId="13" borderId="21" xfId="4" applyNumberFormat="1" applyFont="1" applyFill="1" applyBorder="1" applyAlignment="1" applyProtection="1">
      <alignment horizontal="center"/>
      <protection/>
    </xf>
    <xf numFmtId="3" fontId="25" fillId="13" borderId="21" xfId="1" applyNumberFormat="1" applyFont="1" applyFill="1" applyBorder="1" applyAlignment="1" applyProtection="1">
      <alignment/>
      <protection/>
    </xf>
    <xf numFmtId="3" fontId="34" fillId="13" borderId="13" xfId="0" applyNumberFormat="1" applyFont="1" applyFill="1" applyBorder="1" applyAlignment="1" applyProtection="1">
      <alignment horizontal="center"/>
      <protection/>
    </xf>
    <xf numFmtId="3" fontId="38" fillId="13" borderId="13" xfId="4" applyNumberFormat="1" applyFont="1" applyFill="1" applyBorder="1" applyAlignment="1" applyProtection="1">
      <alignment horizontal="center"/>
      <protection/>
    </xf>
    <xf numFmtId="3" fontId="25" fillId="13" borderId="13" xfId="0" applyNumberFormat="1" applyFont="1" applyFill="1" applyBorder="1" applyAlignment="1" applyProtection="1">
      <alignment/>
      <protection/>
    </xf>
    <xf numFmtId="3" fontId="25" fillId="13" borderId="21" xfId="0" applyNumberFormat="1" applyFont="1" applyFill="1" applyBorder="1" applyAlignment="1" applyProtection="1">
      <alignment/>
      <protection/>
    </xf>
    <xf numFmtId="3" fontId="38" fillId="13" borderId="117" xfId="4" applyNumberFormat="1" applyFont="1" applyFill="1" applyBorder="1" applyAlignment="1" applyProtection="1">
      <alignment horizontal="center"/>
      <protection/>
    </xf>
    <xf numFmtId="0" fontId="25" fillId="0" borderId="121" xfId="0" applyFont="1" applyBorder="1" applyAlignment="1">
      <alignment/>
    </xf>
    <xf numFmtId="3" fontId="38" fillId="13" borderId="122" xfId="4" applyNumberFormat="1" applyFont="1" applyFill="1" applyBorder="1" applyAlignment="1" applyProtection="1">
      <alignment horizontal="center"/>
      <protection/>
    </xf>
    <xf numFmtId="9" fontId="38" fillId="13" borderId="122" xfId="48" applyFont="1" applyFill="1" applyBorder="1" applyAlignment="1" applyProtection="1">
      <alignment horizontal="center"/>
      <protection/>
    </xf>
    <xf numFmtId="0" fontId="25" fillId="0" borderId="123" xfId="0" applyFont="1" applyBorder="1" applyAlignment="1">
      <alignment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19" fillId="13" borderId="0" xfId="0" applyFont="1" applyFill="1" applyBorder="1" applyAlignment="1">
      <alignment horizontal="center"/>
    </xf>
    <xf numFmtId="9" fontId="32" fillId="0" borderId="0" xfId="48" applyFont="1" applyFill="1" applyAlignment="1" applyProtection="1">
      <alignment horizontal="center"/>
      <protection/>
    </xf>
    <xf numFmtId="0" fontId="39" fillId="6" borderId="30" xfId="0" applyFont="1" applyFill="1" applyBorder="1" applyAlignment="1">
      <alignment/>
    </xf>
    <xf numFmtId="3" fontId="39" fillId="6" borderId="30" xfId="0" applyNumberFormat="1" applyFont="1" applyFill="1" applyBorder="1" applyAlignment="1">
      <alignment horizontal="center"/>
    </xf>
    <xf numFmtId="9" fontId="0" fillId="6" borderId="30" xfId="48" applyFill="1" applyBorder="1" applyAlignment="1" applyProtection="1">
      <alignment horizontal="center"/>
      <protection/>
    </xf>
    <xf numFmtId="0" fontId="32" fillId="0" borderId="20" xfId="0" applyFont="1" applyBorder="1" applyAlignment="1">
      <alignment/>
    </xf>
    <xf numFmtId="3" fontId="32" fillId="0" borderId="0" xfId="0" applyNumberFormat="1" applyFont="1" applyBorder="1" applyAlignment="1">
      <alignment horizontal="center"/>
    </xf>
    <xf numFmtId="3" fontId="32" fillId="13" borderId="13" xfId="0" applyNumberFormat="1" applyFont="1" applyFill="1" applyBorder="1" applyAlignment="1">
      <alignment horizontal="center"/>
    </xf>
    <xf numFmtId="9" fontId="0" fillId="13" borderId="21" xfId="48" applyFill="1" applyBorder="1" applyAlignment="1" applyProtection="1">
      <alignment horizontal="center"/>
      <protection/>
    </xf>
    <xf numFmtId="0" fontId="19" fillId="12" borderId="124" xfId="0" applyFont="1" applyFill="1" applyBorder="1" applyAlignment="1">
      <alignment/>
    </xf>
    <xf numFmtId="3" fontId="19" fillId="12" borderId="124" xfId="0" applyNumberFormat="1" applyFont="1" applyFill="1" applyBorder="1" applyAlignment="1">
      <alignment horizontal="center"/>
    </xf>
    <xf numFmtId="9" fontId="0" fillId="12" borderId="30" xfId="48" applyFill="1" applyBorder="1" applyAlignment="1" applyProtection="1">
      <alignment horizontal="center"/>
      <protection/>
    </xf>
    <xf numFmtId="0" fontId="34" fillId="0" borderId="12" xfId="0" applyFont="1" applyBorder="1" applyAlignment="1">
      <alignment/>
    </xf>
    <xf numFmtId="3" fontId="34" fillId="0" borderId="12" xfId="0" applyNumberFormat="1" applyFont="1" applyBorder="1" applyAlignment="1">
      <alignment horizontal="center"/>
    </xf>
    <xf numFmtId="3" fontId="34" fillId="13" borderId="12" xfId="0" applyNumberFormat="1" applyFont="1" applyFill="1" applyBorder="1" applyAlignment="1">
      <alignment horizontal="center"/>
    </xf>
    <xf numFmtId="0" fontId="34" fillId="0" borderId="21" xfId="0" applyFont="1" applyBorder="1" applyAlignment="1">
      <alignment/>
    </xf>
    <xf numFmtId="3" fontId="34" fillId="0" borderId="21" xfId="0" applyNumberFormat="1" applyFont="1" applyBorder="1" applyAlignment="1">
      <alignment horizontal="center"/>
    </xf>
    <xf numFmtId="3" fontId="34" fillId="13" borderId="21" xfId="0" applyNumberFormat="1" applyFont="1" applyFill="1" applyBorder="1" applyAlignment="1">
      <alignment horizontal="center"/>
    </xf>
    <xf numFmtId="0" fontId="34" fillId="13" borderId="21" xfId="0" applyFont="1" applyFill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30" xfId="0" applyFont="1" applyFill="1" applyBorder="1" applyAlignment="1">
      <alignment/>
    </xf>
    <xf numFmtId="3" fontId="19" fillId="12" borderId="30" xfId="0" applyNumberFormat="1" applyFont="1" applyFill="1" applyBorder="1" applyAlignment="1">
      <alignment horizontal="center"/>
    </xf>
    <xf numFmtId="0" fontId="34" fillId="0" borderId="123" xfId="0" applyFont="1" applyBorder="1" applyAlignment="1">
      <alignment/>
    </xf>
    <xf numFmtId="3" fontId="34" fillId="0" borderId="123" xfId="0" applyNumberFormat="1" applyFont="1" applyBorder="1" applyAlignment="1">
      <alignment horizontal="center"/>
    </xf>
    <xf numFmtId="3" fontId="34" fillId="13" borderId="123" xfId="0" applyNumberFormat="1" applyFont="1" applyFill="1" applyBorder="1" applyAlignment="1">
      <alignment horizontal="center"/>
    </xf>
    <xf numFmtId="9" fontId="0" fillId="13" borderId="123" xfId="48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34" fillId="13" borderId="38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6" fillId="0" borderId="20" xfId="0" applyFont="1" applyBorder="1" applyAlignment="1">
      <alignment/>
    </xf>
    <xf numFmtId="3" fontId="26" fillId="0" borderId="0" xfId="0" applyNumberFormat="1" applyFont="1" applyBorder="1" applyAlignment="1">
      <alignment horizontal="center"/>
    </xf>
    <xf numFmtId="3" fontId="26" fillId="13" borderId="13" xfId="0" applyNumberFormat="1" applyFont="1" applyFill="1" applyBorder="1" applyAlignment="1">
      <alignment horizontal="center"/>
    </xf>
    <xf numFmtId="3" fontId="34" fillId="0" borderId="21" xfId="0" applyNumberFormat="1" applyFont="1" applyFill="1" applyBorder="1" applyAlignment="1" applyProtection="1">
      <alignment/>
      <protection/>
    </xf>
    <xf numFmtId="3" fontId="34" fillId="0" borderId="21" xfId="0" applyNumberFormat="1" applyFont="1" applyFill="1" applyBorder="1" applyAlignment="1" applyProtection="1">
      <alignment horizontal="center"/>
      <protection/>
    </xf>
    <xf numFmtId="3" fontId="34" fillId="13" borderId="21" xfId="0" applyNumberFormat="1" applyFont="1" applyFill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3" fontId="34" fillId="13" borderId="27" xfId="0" applyNumberFormat="1" applyFont="1" applyFill="1" applyBorder="1" applyAlignment="1">
      <alignment horizontal="center"/>
    </xf>
    <xf numFmtId="3" fontId="34" fillId="13" borderId="13" xfId="0" applyNumberFormat="1" applyFont="1" applyFill="1" applyBorder="1" applyAlignment="1">
      <alignment horizontal="center"/>
    </xf>
    <xf numFmtId="0" fontId="34" fillId="0" borderId="21" xfId="0" applyFont="1" applyBorder="1" applyAlignment="1">
      <alignment horizontal="left"/>
    </xf>
    <xf numFmtId="0" fontId="34" fillId="0" borderId="37" xfId="0" applyFont="1" applyBorder="1" applyAlignment="1">
      <alignment horizontal="left"/>
    </xf>
    <xf numFmtId="3" fontId="34" fillId="0" borderId="37" xfId="0" applyNumberFormat="1" applyFont="1" applyBorder="1" applyAlignment="1">
      <alignment horizontal="center"/>
    </xf>
    <xf numFmtId="9" fontId="0" fillId="0" borderId="0" xfId="48" applyFill="1" applyAlignment="1" applyProtection="1">
      <alignment/>
      <protection/>
    </xf>
    <xf numFmtId="3" fontId="39" fillId="12" borderId="3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23" xfId="0" applyFont="1" applyFill="1" applyBorder="1" applyAlignment="1">
      <alignment/>
    </xf>
    <xf numFmtId="0" fontId="40" fillId="6" borderId="121" xfId="0" applyFont="1" applyFill="1" applyBorder="1" applyAlignment="1">
      <alignment/>
    </xf>
    <xf numFmtId="49" fontId="40" fillId="6" borderId="123" xfId="0" applyNumberFormat="1" applyFont="1" applyFill="1" applyBorder="1" applyAlignment="1">
      <alignment wrapText="1"/>
    </xf>
    <xf numFmtId="0" fontId="40" fillId="6" borderId="123" xfId="0" applyFont="1" applyFill="1" applyBorder="1" applyAlignment="1">
      <alignment wrapText="1"/>
    </xf>
    <xf numFmtId="49" fontId="41" fillId="0" borderId="125" xfId="0" applyNumberFormat="1" applyFont="1" applyBorder="1" applyAlignment="1">
      <alignment horizontal="center"/>
    </xf>
    <xf numFmtId="0" fontId="42" fillId="0" borderId="126" xfId="0" applyFont="1" applyBorder="1" applyAlignment="1">
      <alignment/>
    </xf>
    <xf numFmtId="4" fontId="42" fillId="0" borderId="12" xfId="0" applyNumberFormat="1" applyFont="1" applyBorder="1" applyAlignment="1">
      <alignment/>
    </xf>
    <xf numFmtId="4" fontId="42" fillId="0" borderId="13" xfId="0" applyNumberFormat="1" applyFont="1" applyBorder="1" applyAlignment="1">
      <alignment/>
    </xf>
    <xf numFmtId="3" fontId="42" fillId="2" borderId="127" xfId="0" applyNumberFormat="1" applyFont="1" applyFill="1" applyBorder="1" applyAlignment="1">
      <alignment horizontal="right"/>
    </xf>
    <xf numFmtId="49" fontId="41" fillId="0" borderId="128" xfId="0" applyNumberFormat="1" applyFont="1" applyBorder="1" applyAlignment="1">
      <alignment horizontal="center"/>
    </xf>
    <xf numFmtId="9" fontId="42" fillId="0" borderId="55" xfId="48" applyFont="1" applyFill="1" applyBorder="1" applyAlignment="1" applyProtection="1">
      <alignment/>
      <protection/>
    </xf>
    <xf numFmtId="4" fontId="42" fillId="0" borderId="113" xfId="0" applyNumberFormat="1" applyFont="1" applyBorder="1" applyAlignment="1">
      <alignment/>
    </xf>
    <xf numFmtId="4" fontId="42" fillId="0" borderId="127" xfId="0" applyNumberFormat="1" applyFont="1" applyBorder="1" applyAlignment="1">
      <alignment/>
    </xf>
    <xf numFmtId="3" fontId="42" fillId="2" borderId="129" xfId="0" applyNumberFormat="1" applyFont="1" applyFill="1" applyBorder="1" applyAlignment="1">
      <alignment horizontal="right"/>
    </xf>
    <xf numFmtId="49" fontId="43" fillId="0" borderId="130" xfId="0" applyNumberFormat="1" applyFont="1" applyBorder="1" applyAlignment="1">
      <alignment horizontal="center"/>
    </xf>
    <xf numFmtId="9" fontId="25" fillId="0" borderId="55" xfId="48" applyFont="1" applyFill="1" applyBorder="1" applyAlignment="1" applyProtection="1">
      <alignment/>
      <protection/>
    </xf>
    <xf numFmtId="4" fontId="32" fillId="0" borderId="113" xfId="0" applyNumberFormat="1" applyFont="1" applyBorder="1" applyAlignment="1">
      <alignment/>
    </xf>
    <xf numFmtId="4" fontId="32" fillId="0" borderId="127" xfId="0" applyNumberFormat="1" applyFont="1" applyBorder="1" applyAlignment="1">
      <alignment/>
    </xf>
    <xf numFmtId="49" fontId="40" fillId="6" borderId="131" xfId="0" applyNumberFormat="1" applyFont="1" applyFill="1" applyBorder="1" applyAlignment="1">
      <alignment horizontal="center"/>
    </xf>
    <xf numFmtId="0" fontId="44" fillId="6" borderId="55" xfId="0" applyFont="1" applyFill="1" applyBorder="1" applyAlignment="1">
      <alignment/>
    </xf>
    <xf numFmtId="4" fontId="40" fillId="6" borderId="114" xfId="0" applyNumberFormat="1" applyFont="1" applyFill="1" applyBorder="1" applyAlignment="1">
      <alignment/>
    </xf>
    <xf numFmtId="3" fontId="45" fillId="2" borderId="132" xfId="0" applyNumberFormat="1" applyFont="1" applyFill="1" applyBorder="1" applyAlignment="1">
      <alignment/>
    </xf>
    <xf numFmtId="49" fontId="24" fillId="0" borderId="128" xfId="0" applyNumberFormat="1" applyFont="1" applyBorder="1" applyAlignment="1">
      <alignment horizontal="center"/>
    </xf>
    <xf numFmtId="0" fontId="0" fillId="0" borderId="126" xfId="0" applyFont="1" applyBorder="1" applyAlignment="1">
      <alignment/>
    </xf>
    <xf numFmtId="4" fontId="0" fillId="0" borderId="113" xfId="0" applyNumberFormat="1" applyFont="1" applyBorder="1" applyAlignment="1">
      <alignment/>
    </xf>
    <xf numFmtId="4" fontId="0" fillId="0" borderId="127" xfId="0" applyNumberFormat="1" applyFont="1" applyBorder="1" applyAlignment="1">
      <alignment/>
    </xf>
    <xf numFmtId="3" fontId="46" fillId="2" borderId="129" xfId="0" applyNumberFormat="1" applyFont="1" applyFill="1" applyBorder="1" applyAlignment="1">
      <alignment/>
    </xf>
    <xf numFmtId="49" fontId="39" fillId="0" borderId="39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39" fillId="6" borderId="30" xfId="0" applyNumberFormat="1" applyFont="1" applyFill="1" applyBorder="1" applyAlignment="1">
      <alignment/>
    </xf>
    <xf numFmtId="3" fontId="45" fillId="2" borderId="32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23" xfId="0" applyFont="1" applyFill="1" applyBorder="1" applyAlignment="1">
      <alignment wrapText="1"/>
    </xf>
    <xf numFmtId="49" fontId="50" fillId="0" borderId="133" xfId="0" applyNumberFormat="1" applyFont="1" applyBorder="1" applyAlignment="1">
      <alignment horizontal="center"/>
    </xf>
    <xf numFmtId="3" fontId="0" fillId="13" borderId="134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2" borderId="135" xfId="0" applyNumberFormat="1" applyFont="1" applyFill="1" applyBorder="1" applyAlignment="1">
      <alignment/>
    </xf>
    <xf numFmtId="49" fontId="45" fillId="0" borderId="133" xfId="0" applyNumberFormat="1" applyFont="1" applyBorder="1" applyAlignment="1">
      <alignment horizontal="center"/>
    </xf>
    <xf numFmtId="3" fontId="0" fillId="13" borderId="134" xfId="0" applyNumberFormat="1" applyFont="1" applyFill="1" applyBorder="1" applyAlignment="1">
      <alignment horizontal="left"/>
    </xf>
    <xf numFmtId="3" fontId="0" fillId="0" borderId="114" xfId="0" applyNumberFormat="1" applyFont="1" applyBorder="1" applyAlignment="1">
      <alignment/>
    </xf>
    <xf numFmtId="3" fontId="0" fillId="2" borderId="132" xfId="0" applyNumberFormat="1" applyFont="1" applyFill="1" applyBorder="1" applyAlignment="1">
      <alignment/>
    </xf>
    <xf numFmtId="0" fontId="43" fillId="6" borderId="55" xfId="0" applyFont="1" applyFill="1" applyBorder="1" applyAlignment="1">
      <alignment horizontal="left"/>
    </xf>
    <xf numFmtId="3" fontId="40" fillId="6" borderId="114" xfId="0" applyNumberFormat="1" applyFont="1" applyFill="1" applyBorder="1" applyAlignment="1">
      <alignment/>
    </xf>
    <xf numFmtId="3" fontId="24" fillId="2" borderId="132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3" fontId="0" fillId="2" borderId="127" xfId="0" applyNumberFormat="1" applyFont="1" applyFill="1" applyBorder="1" applyAlignment="1">
      <alignment/>
    </xf>
    <xf numFmtId="49" fontId="43" fillId="0" borderId="128" xfId="0" applyNumberFormat="1" applyFont="1" applyBorder="1" applyAlignment="1">
      <alignment horizontal="center"/>
    </xf>
    <xf numFmtId="0" fontId="51" fillId="0" borderId="134" xfId="0" applyFont="1" applyBorder="1" applyAlignment="1">
      <alignment horizontal="left"/>
    </xf>
    <xf numFmtId="3" fontId="46" fillId="0" borderId="114" xfId="0" applyNumberFormat="1" applyFont="1" applyBorder="1" applyAlignment="1">
      <alignment/>
    </xf>
    <xf numFmtId="0" fontId="51" fillId="0" borderId="136" xfId="0" applyFont="1" applyBorder="1" applyAlignment="1">
      <alignment horizontal="left"/>
    </xf>
    <xf numFmtId="0" fontId="51" fillId="6" borderId="55" xfId="0" applyFont="1" applyFill="1" applyBorder="1" applyAlignment="1">
      <alignment horizontal="left"/>
    </xf>
    <xf numFmtId="3" fontId="1" fillId="0" borderId="114" xfId="0" applyNumberFormat="1" applyFont="1" applyBorder="1" applyAlignment="1">
      <alignment/>
    </xf>
    <xf numFmtId="3" fontId="25" fillId="13" borderId="134" xfId="0" applyNumberFormat="1" applyFont="1" applyFill="1" applyBorder="1" applyAlignment="1">
      <alignment horizontal="left"/>
    </xf>
    <xf numFmtId="49" fontId="24" fillId="0" borderId="125" xfId="0" applyNumberFormat="1" applyFont="1" applyBorder="1" applyAlignment="1">
      <alignment horizontal="center"/>
    </xf>
    <xf numFmtId="0" fontId="32" fillId="0" borderId="134" xfId="0" applyFont="1" applyBorder="1" applyAlignment="1">
      <alignment horizontal="left"/>
    </xf>
    <xf numFmtId="0" fontId="0" fillId="0" borderId="134" xfId="0" applyFont="1" applyBorder="1" applyAlignment="1">
      <alignment horizontal="left"/>
    </xf>
    <xf numFmtId="3" fontId="0" fillId="0" borderId="114" xfId="0" applyNumberFormat="1" applyFont="1" applyBorder="1" applyAlignment="1">
      <alignment horizontal="right"/>
    </xf>
    <xf numFmtId="3" fontId="1" fillId="0" borderId="113" xfId="0" applyNumberFormat="1" applyFont="1" applyBorder="1" applyAlignment="1">
      <alignment/>
    </xf>
    <xf numFmtId="3" fontId="0" fillId="2" borderId="132" xfId="0" applyNumberFormat="1" applyFont="1" applyFill="1" applyBorder="1" applyAlignment="1">
      <alignment horizontal="right"/>
    </xf>
    <xf numFmtId="3" fontId="0" fillId="13" borderId="126" xfId="0" applyNumberFormat="1" applyFont="1" applyFill="1" applyBorder="1" applyAlignment="1">
      <alignment horizontal="left"/>
    </xf>
    <xf numFmtId="3" fontId="1" fillId="0" borderId="113" xfId="0" applyNumberFormat="1" applyFont="1" applyBorder="1" applyAlignment="1">
      <alignment horizontal="right"/>
    </xf>
    <xf numFmtId="0" fontId="32" fillId="0" borderId="126" xfId="0" applyFont="1" applyBorder="1" applyAlignment="1">
      <alignment horizontal="left"/>
    </xf>
    <xf numFmtId="3" fontId="0" fillId="0" borderId="113" xfId="0" applyNumberFormat="1" applyFont="1" applyBorder="1" applyAlignment="1">
      <alignment/>
    </xf>
    <xf numFmtId="3" fontId="34" fillId="0" borderId="113" xfId="0" applyNumberFormat="1" applyFont="1" applyBorder="1" applyAlignment="1">
      <alignment/>
    </xf>
    <xf numFmtId="49" fontId="0" fillId="2" borderId="132" xfId="0" applyNumberFormat="1" applyFont="1" applyFill="1" applyBorder="1" applyAlignment="1">
      <alignment horizontal="right"/>
    </xf>
    <xf numFmtId="3" fontId="0" fillId="13" borderId="137" xfId="0" applyNumberFormat="1" applyFont="1" applyFill="1" applyBorder="1" applyAlignment="1">
      <alignment horizontal="left"/>
    </xf>
    <xf numFmtId="3" fontId="24" fillId="0" borderId="113" xfId="0" applyNumberFormat="1" applyFont="1" applyBorder="1" applyAlignment="1">
      <alignment/>
    </xf>
    <xf numFmtId="3" fontId="0" fillId="0" borderId="113" xfId="0" applyNumberFormat="1" applyFont="1" applyBorder="1" applyAlignment="1">
      <alignment/>
    </xf>
    <xf numFmtId="3" fontId="25" fillId="13" borderId="134" xfId="0" applyNumberFormat="1" applyFont="1" applyFill="1" applyBorder="1" applyAlignment="1">
      <alignment horizontal="left"/>
    </xf>
    <xf numFmtId="3" fontId="0" fillId="13" borderId="136" xfId="0" applyNumberFormat="1" applyFont="1" applyFill="1" applyBorder="1" applyAlignment="1">
      <alignment horizontal="left"/>
    </xf>
    <xf numFmtId="3" fontId="26" fillId="13" borderId="134" xfId="0" applyNumberFormat="1" applyFont="1" applyFill="1" applyBorder="1" applyAlignment="1">
      <alignment horizontal="left"/>
    </xf>
    <xf numFmtId="3" fontId="24" fillId="0" borderId="114" xfId="0" applyNumberFormat="1" applyFont="1" applyBorder="1" applyAlignment="1">
      <alignment/>
    </xf>
    <xf numFmtId="49" fontId="43" fillId="13" borderId="128" xfId="0" applyNumberFormat="1" applyFont="1" applyFill="1" applyBorder="1" applyAlignment="1">
      <alignment horizontal="center"/>
    </xf>
    <xf numFmtId="3" fontId="0" fillId="13" borderId="134" xfId="0" applyNumberFormat="1" applyFont="1" applyFill="1" applyBorder="1" applyAlignment="1">
      <alignment horizontal="center"/>
    </xf>
    <xf numFmtId="3" fontId="1" fillId="13" borderId="114" xfId="0" applyNumberFormat="1" applyFont="1" applyFill="1" applyBorder="1" applyAlignment="1">
      <alignment/>
    </xf>
    <xf numFmtId="3" fontId="0" fillId="13" borderId="132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3" fontId="0" fillId="13" borderId="24" xfId="0" applyNumberFormat="1" applyFont="1" applyFill="1" applyBorder="1" applyAlignment="1">
      <alignment horizontal="center"/>
    </xf>
    <xf numFmtId="3" fontId="0" fillId="0" borderId="113" xfId="0" applyNumberFormat="1" applyFont="1" applyBorder="1" applyAlignment="1">
      <alignment horizontal="right"/>
    </xf>
    <xf numFmtId="3" fontId="0" fillId="13" borderId="126" xfId="0" applyNumberFormat="1" applyFont="1" applyFill="1" applyBorder="1" applyAlignment="1">
      <alignment horizontal="left"/>
    </xf>
    <xf numFmtId="0" fontId="44" fillId="6" borderId="55" xfId="0" applyFont="1" applyFill="1" applyBorder="1" applyAlignment="1">
      <alignment horizontal="left"/>
    </xf>
    <xf numFmtId="3" fontId="24" fillId="2" borderId="132" xfId="0" applyNumberFormat="1" applyFont="1" applyFill="1" applyBorder="1" applyAlignment="1">
      <alignment horizontal="right"/>
    </xf>
    <xf numFmtId="0" fontId="0" fillId="0" borderId="126" xfId="0" applyFont="1" applyBorder="1" applyAlignment="1">
      <alignment horizontal="left"/>
    </xf>
    <xf numFmtId="49" fontId="45" fillId="0" borderId="128" xfId="0" applyNumberFormat="1" applyFont="1" applyBorder="1" applyAlignment="1">
      <alignment horizontal="center"/>
    </xf>
    <xf numFmtId="0" fontId="1" fillId="0" borderId="126" xfId="0" applyFont="1" applyBorder="1" applyAlignment="1">
      <alignment horizontal="left"/>
    </xf>
    <xf numFmtId="49" fontId="40" fillId="13" borderId="130" xfId="0" applyNumberFormat="1" applyFont="1" applyFill="1" applyBorder="1" applyAlignment="1">
      <alignment horizontal="center"/>
    </xf>
    <xf numFmtId="0" fontId="44" fillId="13" borderId="87" xfId="0" applyFont="1" applyFill="1" applyBorder="1" applyAlignment="1">
      <alignment horizontal="left"/>
    </xf>
    <xf numFmtId="3" fontId="40" fillId="13" borderId="113" xfId="0" applyNumberFormat="1" applyFont="1" applyFill="1" applyBorder="1" applyAlignment="1">
      <alignment/>
    </xf>
    <xf numFmtId="3" fontId="24" fillId="13" borderId="132" xfId="0" applyNumberFormat="1" applyFont="1" applyFill="1" applyBorder="1" applyAlignment="1">
      <alignment/>
    </xf>
    <xf numFmtId="49" fontId="43" fillId="0" borderId="125" xfId="0" applyNumberFormat="1" applyFont="1" applyBorder="1" applyAlignment="1">
      <alignment horizontal="center"/>
    </xf>
    <xf numFmtId="0" fontId="44" fillId="13" borderId="55" xfId="0" applyFont="1" applyFill="1" applyBorder="1" applyAlignment="1">
      <alignment horizontal="left"/>
    </xf>
    <xf numFmtId="3" fontId="40" fillId="13" borderId="114" xfId="0" applyNumberFormat="1" applyFont="1" applyFill="1" applyBorder="1" applyAlignment="1">
      <alignment/>
    </xf>
    <xf numFmtId="3" fontId="51" fillId="0" borderId="114" xfId="0" applyNumberFormat="1" applyFont="1" applyBorder="1" applyAlignment="1">
      <alignment/>
    </xf>
    <xf numFmtId="3" fontId="51" fillId="0" borderId="113" xfId="0" applyNumberFormat="1" applyFont="1" applyBorder="1" applyAlignment="1">
      <alignment/>
    </xf>
    <xf numFmtId="3" fontId="34" fillId="13" borderId="134" xfId="0" applyNumberFormat="1" applyFont="1" applyFill="1" applyBorder="1" applyAlignment="1">
      <alignment horizontal="left"/>
    </xf>
    <xf numFmtId="3" fontId="25" fillId="13" borderId="126" xfId="0" applyNumberFormat="1" applyFont="1" applyFill="1" applyBorder="1" applyAlignment="1">
      <alignment horizontal="left"/>
    </xf>
    <xf numFmtId="0" fontId="44" fillId="0" borderId="126" xfId="0" applyFont="1" applyBorder="1" applyAlignment="1">
      <alignment horizontal="left"/>
    </xf>
    <xf numFmtId="3" fontId="1" fillId="13" borderId="126" xfId="0" applyNumberFormat="1" applyFont="1" applyFill="1" applyBorder="1" applyAlignment="1">
      <alignment horizontal="left"/>
    </xf>
    <xf numFmtId="3" fontId="34" fillId="0" borderId="113" xfId="0" applyNumberFormat="1" applyFont="1" applyBorder="1" applyAlignment="1">
      <alignment/>
    </xf>
    <xf numFmtId="49" fontId="43" fillId="0" borderId="131" xfId="0" applyNumberFormat="1" applyFont="1" applyBorder="1" applyAlignment="1">
      <alignment horizontal="center"/>
    </xf>
    <xf numFmtId="49" fontId="40" fillId="13" borderId="131" xfId="0" applyNumberFormat="1" applyFont="1" applyFill="1" applyBorder="1" applyAlignment="1">
      <alignment horizontal="center"/>
    </xf>
    <xf numFmtId="3" fontId="26" fillId="13" borderId="134" xfId="0" applyNumberFormat="1" applyFont="1" applyFill="1" applyBorder="1" applyAlignment="1">
      <alignment horizontal="left"/>
    </xf>
    <xf numFmtId="49" fontId="50" fillId="0" borderId="128" xfId="0" applyNumberFormat="1" applyFont="1" applyBorder="1" applyAlignment="1">
      <alignment horizontal="center"/>
    </xf>
    <xf numFmtId="49" fontId="24" fillId="0" borderId="130" xfId="0" applyNumberFormat="1" applyFont="1" applyBorder="1" applyAlignment="1">
      <alignment horizontal="center"/>
    </xf>
    <xf numFmtId="49" fontId="50" fillId="0" borderId="130" xfId="0" applyNumberFormat="1" applyFont="1" applyBorder="1" applyAlignment="1">
      <alignment horizontal="center"/>
    </xf>
    <xf numFmtId="49" fontId="24" fillId="0" borderId="131" xfId="0" applyNumberFormat="1" applyFont="1" applyBorder="1" applyAlignment="1">
      <alignment horizontal="center"/>
    </xf>
    <xf numFmtId="49" fontId="24" fillId="13" borderId="130" xfId="0" applyNumberFormat="1" applyFont="1" applyFill="1" applyBorder="1" applyAlignment="1">
      <alignment horizontal="center"/>
    </xf>
    <xf numFmtId="0" fontId="1" fillId="6" borderId="55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3" fontId="0" fillId="13" borderId="126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3" fontId="24" fillId="13" borderId="114" xfId="0" applyNumberFormat="1" applyFont="1" applyFill="1" applyBorder="1" applyAlignment="1">
      <alignment/>
    </xf>
    <xf numFmtId="3" fontId="24" fillId="13" borderId="0" xfId="0" applyNumberFormat="1" applyFont="1" applyFill="1" applyBorder="1" applyAlignment="1">
      <alignment/>
    </xf>
    <xf numFmtId="49" fontId="24" fillId="0" borderId="128" xfId="0" applyNumberFormat="1" applyFont="1" applyBorder="1" applyAlignment="1">
      <alignment horizontal="center"/>
    </xf>
    <xf numFmtId="49" fontId="0" fillId="0" borderId="126" xfId="0" applyNumberFormat="1" applyFont="1" applyBorder="1" applyAlignment="1">
      <alignment horizontal="center"/>
    </xf>
    <xf numFmtId="3" fontId="0" fillId="13" borderId="114" xfId="0" applyNumberFormat="1" applyFont="1" applyFill="1" applyBorder="1" applyAlignment="1">
      <alignment/>
    </xf>
    <xf numFmtId="49" fontId="24" fillId="0" borderId="130" xfId="0" applyNumberFormat="1" applyFont="1" applyBorder="1" applyAlignment="1">
      <alignment horizontal="center"/>
    </xf>
    <xf numFmtId="49" fontId="0" fillId="0" borderId="136" xfId="0" applyNumberFormat="1" applyFont="1" applyBorder="1" applyAlignment="1">
      <alignment horizontal="center"/>
    </xf>
    <xf numFmtId="3" fontId="0" fillId="13" borderId="114" xfId="0" applyNumberFormat="1" applyFont="1" applyFill="1" applyBorder="1" applyAlignment="1">
      <alignment horizontal="right"/>
    </xf>
    <xf numFmtId="3" fontId="24" fillId="2" borderId="114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13" borderId="136" xfId="0" applyFont="1" applyFill="1" applyBorder="1" applyAlignment="1">
      <alignment horizontal="left"/>
    </xf>
    <xf numFmtId="0" fontId="0" fillId="0" borderId="138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49" fontId="40" fillId="13" borderId="20" xfId="0" applyNumberFormat="1" applyFont="1" applyFill="1" applyBorder="1" applyAlignment="1">
      <alignment horizontal="center"/>
    </xf>
    <xf numFmtId="3" fontId="24" fillId="13" borderId="13" xfId="0" applyNumberFormat="1" applyFont="1" applyFill="1" applyBorder="1" applyAlignment="1">
      <alignment/>
    </xf>
    <xf numFmtId="49" fontId="39" fillId="6" borderId="39" xfId="0" applyNumberFormat="1" applyFont="1" applyFill="1" applyBorder="1" applyAlignment="1">
      <alignment horizontal="center"/>
    </xf>
    <xf numFmtId="49" fontId="39" fillId="6" borderId="41" xfId="0" applyNumberFormat="1" applyFont="1" applyFill="1" applyBorder="1" applyAlignment="1">
      <alignment horizontal="center"/>
    </xf>
    <xf numFmtId="3" fontId="53" fillId="6" borderId="30" xfId="0" applyNumberFormat="1" applyFont="1" applyFill="1" applyBorder="1" applyAlignment="1">
      <alignment/>
    </xf>
    <xf numFmtId="3" fontId="24" fillId="2" borderId="32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38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23" xfId="0" applyFont="1" applyFill="1" applyBorder="1" applyAlignment="1">
      <alignment/>
    </xf>
    <xf numFmtId="0" fontId="24" fillId="6" borderId="123" xfId="0" applyFont="1" applyFill="1" applyBorder="1" applyAlignment="1">
      <alignment horizontal="center"/>
    </xf>
    <xf numFmtId="49" fontId="24" fillId="6" borderId="123" xfId="0" applyNumberFormat="1" applyFont="1" applyFill="1" applyBorder="1" applyAlignment="1">
      <alignment horizontal="center"/>
    </xf>
    <xf numFmtId="49" fontId="29" fillId="6" borderId="123" xfId="0" applyNumberFormat="1" applyFont="1" applyFill="1" applyBorder="1" applyAlignment="1">
      <alignment horizontal="center"/>
    </xf>
    <xf numFmtId="3" fontId="0" fillId="13" borderId="139" xfId="0" applyNumberFormat="1" applyFont="1" applyFill="1" applyBorder="1" applyAlignment="1">
      <alignment horizontal="left"/>
    </xf>
    <xf numFmtId="3" fontId="0" fillId="13" borderId="140" xfId="0" applyNumberFormat="1" applyFont="1" applyFill="1" applyBorder="1" applyAlignment="1">
      <alignment horizontal="center"/>
    </xf>
    <xf numFmtId="9" fontId="0" fillId="13" borderId="141" xfId="48" applyFill="1" applyBorder="1" applyAlignment="1" applyProtection="1">
      <alignment horizontal="center"/>
      <protection/>
    </xf>
    <xf numFmtId="49" fontId="0" fillId="13" borderId="81" xfId="48" applyNumberFormat="1" applyFont="1" applyFill="1" applyBorder="1" applyAlignment="1" applyProtection="1">
      <alignment horizontal="center"/>
      <protection/>
    </xf>
    <xf numFmtId="0" fontId="0" fillId="13" borderId="127" xfId="0" applyFont="1" applyFill="1" applyBorder="1" applyAlignment="1">
      <alignment/>
    </xf>
    <xf numFmtId="3" fontId="0" fillId="13" borderId="125" xfId="0" applyNumberFormat="1" applyFont="1" applyFill="1" applyBorder="1" applyAlignment="1">
      <alignment horizontal="left"/>
    </xf>
    <xf numFmtId="3" fontId="0" fillId="13" borderId="78" xfId="0" applyNumberFormat="1" applyFont="1" applyFill="1" applyBorder="1" applyAlignment="1">
      <alignment horizontal="center"/>
    </xf>
    <xf numFmtId="3" fontId="1" fillId="13" borderId="134" xfId="0" applyNumberFormat="1" applyFont="1" applyFill="1" applyBorder="1" applyAlignment="1">
      <alignment horizontal="center"/>
    </xf>
    <xf numFmtId="9" fontId="0" fillId="13" borderId="52" xfId="48" applyFill="1" applyBorder="1" applyAlignment="1" applyProtection="1">
      <alignment horizontal="center"/>
      <protection/>
    </xf>
    <xf numFmtId="3" fontId="0" fillId="13" borderId="128" xfId="0" applyNumberFormat="1" applyFont="1" applyFill="1" applyBorder="1" applyAlignment="1">
      <alignment horizontal="left"/>
    </xf>
    <xf numFmtId="3" fontId="0" fillId="13" borderId="81" xfId="0" applyNumberFormat="1" applyFill="1" applyBorder="1" applyAlignment="1">
      <alignment horizontal="center"/>
    </xf>
    <xf numFmtId="3" fontId="1" fillId="13" borderId="126" xfId="0" applyNumberFormat="1" applyFont="1" applyFill="1" applyBorder="1" applyAlignment="1">
      <alignment horizontal="center"/>
    </xf>
    <xf numFmtId="0" fontId="0" fillId="13" borderId="128" xfId="0" applyFont="1" applyFill="1" applyBorder="1" applyAlignment="1">
      <alignment/>
    </xf>
    <xf numFmtId="0" fontId="0" fillId="13" borderId="81" xfId="0" applyFill="1" applyBorder="1" applyAlignment="1">
      <alignment horizontal="center"/>
    </xf>
    <xf numFmtId="0" fontId="0" fillId="13" borderId="132" xfId="0" applyFont="1" applyFill="1" applyBorder="1" applyAlignment="1">
      <alignment/>
    </xf>
    <xf numFmtId="3" fontId="0" fillId="13" borderId="142" xfId="0" applyNumberFormat="1" applyFont="1" applyFill="1" applyBorder="1" applyAlignment="1">
      <alignment horizontal="left"/>
    </xf>
    <xf numFmtId="3" fontId="0" fillId="13" borderId="81" xfId="0" applyNumberFormat="1" applyFont="1" applyFill="1" applyBorder="1" applyAlignment="1">
      <alignment horizontal="center"/>
    </xf>
    <xf numFmtId="9" fontId="0" fillId="13" borderId="80" xfId="48" applyFill="1" applyBorder="1" applyAlignment="1" applyProtection="1">
      <alignment horizontal="center"/>
      <protection/>
    </xf>
    <xf numFmtId="49" fontId="0" fillId="13" borderId="100" xfId="48" applyNumberFormat="1" applyFont="1" applyFill="1" applyBorder="1" applyAlignment="1" applyProtection="1">
      <alignment horizontal="center"/>
      <protection/>
    </xf>
    <xf numFmtId="0" fontId="24" fillId="6" borderId="30" xfId="0" applyFont="1" applyFill="1" applyBorder="1" applyAlignment="1">
      <alignment/>
    </xf>
    <xf numFmtId="3" fontId="24" fillId="6" borderId="30" xfId="0" applyNumberFormat="1" applyFont="1" applyFill="1" applyBorder="1" applyAlignment="1">
      <alignment horizontal="center"/>
    </xf>
    <xf numFmtId="3" fontId="24" fillId="6" borderId="39" xfId="0" applyNumberFormat="1" applyFont="1" applyFill="1" applyBorder="1" applyAlignment="1">
      <alignment horizontal="center"/>
    </xf>
    <xf numFmtId="9" fontId="24" fillId="6" borderId="31" xfId="48" applyFont="1" applyFill="1" applyBorder="1" applyAlignment="1" applyProtection="1">
      <alignment horizontal="center"/>
      <protection/>
    </xf>
    <xf numFmtId="49" fontId="29" fillId="6" borderId="41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102" xfId="0" applyFont="1" applyFill="1" applyBorder="1" applyAlignment="1">
      <alignment/>
    </xf>
    <xf numFmtId="49" fontId="24" fillId="6" borderId="143" xfId="0" applyNumberFormat="1" applyFont="1" applyFill="1" applyBorder="1" applyAlignment="1">
      <alignment horizontal="center"/>
    </xf>
    <xf numFmtId="0" fontId="24" fillId="6" borderId="121" xfId="0" applyFont="1" applyFill="1" applyBorder="1" applyAlignment="1">
      <alignment/>
    </xf>
    <xf numFmtId="0" fontId="0" fillId="13" borderId="139" xfId="0" applyFont="1" applyFill="1" applyBorder="1" applyAlignment="1">
      <alignment/>
    </xf>
    <xf numFmtId="0" fontId="0" fillId="13" borderId="141" xfId="0" applyFont="1" applyFill="1" applyBorder="1" applyAlignment="1">
      <alignment horizontal="center"/>
    </xf>
    <xf numFmtId="0" fontId="0" fillId="13" borderId="144" xfId="0" applyFont="1" applyFill="1" applyBorder="1" applyAlignment="1">
      <alignment horizontal="center"/>
    </xf>
    <xf numFmtId="3" fontId="0" fillId="13" borderId="145" xfId="0" applyNumberFormat="1" applyFont="1" applyFill="1" applyBorder="1" applyAlignment="1">
      <alignment horizontal="center"/>
    </xf>
    <xf numFmtId="9" fontId="0" fillId="13" borderId="141" xfId="48" applyFont="1" applyFill="1" applyBorder="1" applyAlignment="1" applyProtection="1">
      <alignment horizontal="center"/>
      <protection/>
    </xf>
    <xf numFmtId="49" fontId="0" fillId="0" borderId="140" xfId="0" applyNumberFormat="1" applyFont="1" applyBorder="1" applyAlignment="1">
      <alignment horizontal="center"/>
    </xf>
    <xf numFmtId="0" fontId="0" fillId="13" borderId="125" xfId="0" applyFont="1" applyFill="1" applyBorder="1" applyAlignment="1">
      <alignment/>
    </xf>
    <xf numFmtId="0" fontId="0" fillId="13" borderId="52" xfId="0" applyFont="1" applyFill="1" applyBorder="1" applyAlignment="1">
      <alignment horizontal="center"/>
    </xf>
    <xf numFmtId="0" fontId="0" fillId="13" borderId="55" xfId="0" applyFont="1" applyFill="1" applyBorder="1" applyAlignment="1">
      <alignment horizontal="center"/>
    </xf>
    <xf numFmtId="49" fontId="0" fillId="0" borderId="78" xfId="0" applyNumberFormat="1" applyFont="1" applyBorder="1" applyAlignment="1">
      <alignment horizontal="center"/>
    </xf>
    <xf numFmtId="0" fontId="0" fillId="13" borderId="136" xfId="0" applyFont="1" applyFill="1" applyBorder="1" applyAlignment="1">
      <alignment/>
    </xf>
    <xf numFmtId="0" fontId="0" fillId="13" borderId="80" xfId="0" applyFont="1" applyFill="1" applyBorder="1" applyAlignment="1">
      <alignment horizontal="center"/>
    </xf>
    <xf numFmtId="0" fontId="0" fillId="13" borderId="87" xfId="0" applyFont="1" applyFill="1" applyBorder="1" applyAlignment="1">
      <alignment horizontal="center"/>
    </xf>
    <xf numFmtId="49" fontId="0" fillId="0" borderId="81" xfId="0" applyNumberFormat="1" applyFont="1" applyBorder="1" applyAlignment="1">
      <alignment horizontal="center"/>
    </xf>
    <xf numFmtId="0" fontId="0" fillId="13" borderId="80" xfId="0" applyFill="1" applyBorder="1" applyAlignment="1">
      <alignment horizontal="center"/>
    </xf>
    <xf numFmtId="0" fontId="0" fillId="13" borderId="87" xfId="0" applyFill="1" applyBorder="1" applyAlignment="1">
      <alignment horizontal="center"/>
    </xf>
    <xf numFmtId="0" fontId="0" fillId="13" borderId="142" xfId="0" applyFont="1" applyFill="1" applyBorder="1" applyAlignment="1">
      <alignment/>
    </xf>
    <xf numFmtId="0" fontId="0" fillId="13" borderId="94" xfId="0" applyFont="1" applyFill="1" applyBorder="1" applyAlignment="1">
      <alignment horizontal="center"/>
    </xf>
    <xf numFmtId="0" fontId="0" fillId="13" borderId="146" xfId="0" applyFont="1" applyFill="1" applyBorder="1" applyAlignment="1">
      <alignment horizontal="center"/>
    </xf>
    <xf numFmtId="3" fontId="0" fillId="13" borderId="101" xfId="0" applyNumberFormat="1" applyFont="1" applyFill="1" applyBorder="1" applyAlignment="1">
      <alignment horizontal="center"/>
    </xf>
    <xf numFmtId="49" fontId="0" fillId="6" borderId="33" xfId="0" applyNumberFormat="1" applyFont="1" applyFill="1" applyBorder="1" applyAlignment="1">
      <alignment horizontal="center"/>
    </xf>
    <xf numFmtId="0" fontId="24" fillId="6" borderId="41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9" fillId="6" borderId="12" xfId="0" applyFont="1" applyFill="1" applyBorder="1" applyAlignment="1">
      <alignment horizontal="center"/>
    </xf>
    <xf numFmtId="0" fontId="0" fillId="13" borderId="147" xfId="0" applyFont="1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3" fontId="0" fillId="13" borderId="14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13" borderId="17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13" borderId="102" xfId="0" applyFont="1" applyFill="1" applyBorder="1" applyAlignment="1">
      <alignment/>
    </xf>
    <xf numFmtId="3" fontId="0" fillId="13" borderId="87" xfId="0" applyNumberFormat="1" applyFont="1" applyFill="1" applyBorder="1" applyAlignment="1">
      <alignment horizontal="center"/>
    </xf>
    <xf numFmtId="3" fontId="0" fillId="13" borderId="80" xfId="0" applyNumberFormat="1" applyFont="1" applyFill="1" applyBorder="1" applyAlignment="1">
      <alignment horizontal="center"/>
    </xf>
    <xf numFmtId="3" fontId="0" fillId="0" borderId="126" xfId="0" applyNumberFormat="1" applyFont="1" applyFill="1" applyBorder="1" applyAlignment="1">
      <alignment horizontal="center"/>
    </xf>
    <xf numFmtId="49" fontId="0" fillId="13" borderId="80" xfId="48" applyNumberFormat="1" applyFont="1" applyFill="1" applyBorder="1" applyAlignment="1" applyProtection="1">
      <alignment horizontal="center"/>
      <protection/>
    </xf>
    <xf numFmtId="3" fontId="0" fillId="13" borderId="55" xfId="0" applyNumberFormat="1" applyFont="1" applyFill="1" applyBorder="1" applyAlignment="1">
      <alignment horizontal="center"/>
    </xf>
    <xf numFmtId="3" fontId="0" fillId="13" borderId="52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49" fontId="0" fillId="13" borderId="52" xfId="48" applyNumberFormat="1" applyFont="1" applyFill="1" applyBorder="1" applyAlignment="1" applyProtection="1">
      <alignment horizontal="center"/>
      <protection/>
    </xf>
    <xf numFmtId="0" fontId="0" fillId="13" borderId="148" xfId="0" applyFont="1" applyFill="1" applyBorder="1" applyAlignment="1">
      <alignment/>
    </xf>
    <xf numFmtId="3" fontId="0" fillId="13" borderId="23" xfId="0" applyNumberFormat="1" applyFont="1" applyFill="1" applyBorder="1" applyAlignment="1">
      <alignment horizontal="center"/>
    </xf>
    <xf numFmtId="49" fontId="0" fillId="13" borderId="23" xfId="48" applyNumberFormat="1" applyFont="1" applyFill="1" applyBorder="1" applyAlignment="1" applyProtection="1">
      <alignment horizontal="center"/>
      <protection/>
    </xf>
    <xf numFmtId="3" fontId="0" fillId="13" borderId="146" xfId="0" applyNumberFormat="1" applyFont="1" applyFill="1" applyBorder="1" applyAlignment="1">
      <alignment horizontal="center"/>
    </xf>
    <xf numFmtId="3" fontId="0" fillId="13" borderId="94" xfId="0" applyNumberFormat="1" applyFont="1" applyFill="1" applyBorder="1" applyAlignment="1">
      <alignment horizontal="center"/>
    </xf>
    <xf numFmtId="9" fontId="0" fillId="13" borderId="94" xfId="48" applyFill="1" applyBorder="1" applyAlignment="1" applyProtection="1">
      <alignment horizontal="center"/>
      <protection/>
    </xf>
    <xf numFmtId="49" fontId="0" fillId="13" borderId="94" xfId="48" applyNumberFormat="1" applyFont="1" applyFill="1" applyBorder="1" applyAlignment="1" applyProtection="1">
      <alignment horizontal="center"/>
      <protection/>
    </xf>
    <xf numFmtId="0" fontId="0" fillId="13" borderId="149" xfId="0" applyFont="1" applyFill="1" applyBorder="1" applyAlignment="1">
      <alignment/>
    </xf>
    <xf numFmtId="3" fontId="24" fillId="6" borderId="34" xfId="0" applyNumberFormat="1" applyFont="1" applyFill="1" applyBorder="1" applyAlignment="1">
      <alignment horizontal="center"/>
    </xf>
    <xf numFmtId="9" fontId="24" fillId="6" borderId="150" xfId="48" applyFont="1" applyFill="1" applyBorder="1" applyAlignment="1" applyProtection="1">
      <alignment horizontal="center"/>
      <protection/>
    </xf>
    <xf numFmtId="49" fontId="29" fillId="6" borderId="31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13" borderId="144" xfId="0" applyNumberFormat="1" applyFont="1" applyFill="1" applyBorder="1" applyAlignment="1">
      <alignment horizontal="center"/>
    </xf>
    <xf numFmtId="3" fontId="0" fillId="13" borderId="141" xfId="0" applyNumberFormat="1" applyFont="1" applyFill="1" applyBorder="1" applyAlignment="1">
      <alignment horizontal="center"/>
    </xf>
    <xf numFmtId="3" fontId="0" fillId="13" borderId="145" xfId="0" applyNumberFormat="1" applyFont="1" applyFill="1" applyBorder="1" applyAlignment="1">
      <alignment horizontal="center"/>
    </xf>
    <xf numFmtId="9" fontId="0" fillId="13" borderId="145" xfId="48" applyFill="1" applyBorder="1" applyAlignment="1" applyProtection="1">
      <alignment horizontal="center"/>
      <protection/>
    </xf>
    <xf numFmtId="49" fontId="0" fillId="13" borderId="141" xfId="48" applyNumberFormat="1" applyFont="1" applyFill="1" applyBorder="1" applyAlignment="1" applyProtection="1">
      <alignment horizontal="center"/>
      <protection/>
    </xf>
    <xf numFmtId="3" fontId="0" fillId="13" borderId="151" xfId="0" applyNumberFormat="1" applyFont="1" applyFill="1" applyBorder="1" applyAlignment="1">
      <alignment horizontal="center"/>
    </xf>
    <xf numFmtId="3" fontId="0" fillId="13" borderId="152" xfId="0" applyNumberFormat="1" applyFont="1" applyFill="1" applyBorder="1" applyAlignment="1">
      <alignment horizontal="center"/>
    </xf>
    <xf numFmtId="3" fontId="0" fillId="13" borderId="137" xfId="0" applyNumberFormat="1" applyFont="1" applyFill="1" applyBorder="1" applyAlignment="1">
      <alignment horizontal="center"/>
    </xf>
    <xf numFmtId="9" fontId="0" fillId="13" borderId="134" xfId="48" applyFill="1" applyBorder="1" applyAlignment="1" applyProtection="1">
      <alignment horizontal="center"/>
      <protection/>
    </xf>
    <xf numFmtId="49" fontId="0" fillId="13" borderId="152" xfId="48" applyNumberFormat="1" applyFont="1" applyFill="1" applyBorder="1" applyAlignment="1" applyProtection="1">
      <alignment horizontal="center"/>
      <protection/>
    </xf>
    <xf numFmtId="0" fontId="0" fillId="13" borderId="136" xfId="0" applyFont="1" applyFill="1" applyBorder="1" applyAlignment="1">
      <alignment/>
    </xf>
    <xf numFmtId="3" fontId="0" fillId="13" borderId="134" xfId="0" applyNumberFormat="1" applyFont="1" applyFill="1" applyBorder="1" applyAlignment="1">
      <alignment horizontal="center"/>
    </xf>
    <xf numFmtId="0" fontId="0" fillId="13" borderId="132" xfId="0" applyFont="1" applyFill="1" applyBorder="1" applyAlignment="1">
      <alignment/>
    </xf>
    <xf numFmtId="0" fontId="0" fillId="13" borderId="153" xfId="0" applyFont="1" applyFill="1" applyBorder="1" applyAlignment="1">
      <alignment/>
    </xf>
    <xf numFmtId="0" fontId="25" fillId="13" borderId="125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9" fontId="0" fillId="13" borderId="126" xfId="48" applyFill="1" applyBorder="1" applyAlignment="1" applyProtection="1">
      <alignment horizontal="center"/>
      <protection/>
    </xf>
    <xf numFmtId="9" fontId="24" fillId="6" borderId="30" xfId="48" applyFont="1" applyFill="1" applyBorder="1" applyAlignment="1" applyProtection="1">
      <alignment horizontal="center"/>
      <protection/>
    </xf>
    <xf numFmtId="49" fontId="29" fillId="6" borderId="30" xfId="48" applyNumberFormat="1" applyFont="1" applyFill="1" applyBorder="1" applyAlignment="1" applyProtection="1">
      <alignment horizontal="center"/>
      <protection/>
    </xf>
    <xf numFmtId="0" fontId="29" fillId="13" borderId="11" xfId="0" applyFont="1" applyFill="1" applyBorder="1" applyAlignment="1">
      <alignment horizontal="center"/>
    </xf>
    <xf numFmtId="0" fontId="29" fillId="13" borderId="0" xfId="0" applyFont="1" applyFill="1" applyBorder="1" applyAlignment="1">
      <alignment horizontal="center"/>
    </xf>
    <xf numFmtId="49" fontId="29" fillId="13" borderId="0" xfId="0" applyNumberFormat="1" applyFont="1" applyFill="1" applyBorder="1" applyAlignment="1">
      <alignment horizontal="center"/>
    </xf>
    <xf numFmtId="49" fontId="29" fillId="13" borderId="38" xfId="0" applyNumberFormat="1" applyFont="1" applyFill="1" applyBorder="1" applyAlignment="1">
      <alignment horizontal="center"/>
    </xf>
    <xf numFmtId="49" fontId="0" fillId="13" borderId="154" xfId="48" applyNumberFormat="1" applyFont="1" applyFill="1" applyBorder="1" applyAlignment="1" applyProtection="1">
      <alignment horizontal="center"/>
      <protection/>
    </xf>
    <xf numFmtId="0" fontId="0" fillId="13" borderId="135" xfId="0" applyFont="1" applyFill="1" applyBorder="1" applyAlignment="1">
      <alignment/>
    </xf>
    <xf numFmtId="49" fontId="0" fillId="13" borderId="140" xfId="48" applyNumberFormat="1" applyFont="1" applyFill="1" applyBorder="1" applyAlignment="1" applyProtection="1">
      <alignment horizontal="center"/>
      <protection/>
    </xf>
    <xf numFmtId="49" fontId="0" fillId="13" borderId="78" xfId="48" applyNumberFormat="1" applyFont="1" applyFill="1" applyBorder="1" applyAlignment="1" applyProtection="1">
      <alignment horizontal="center"/>
      <protection/>
    </xf>
    <xf numFmtId="0" fontId="25" fillId="0" borderId="132" xfId="0" applyFont="1" applyBorder="1" applyAlignment="1">
      <alignment/>
    </xf>
    <xf numFmtId="0" fontId="0" fillId="13" borderId="153" xfId="0" applyFont="1" applyFill="1" applyBorder="1" applyAlignment="1">
      <alignment/>
    </xf>
    <xf numFmtId="3" fontId="0" fillId="13" borderId="55" xfId="0" applyNumberFormat="1" applyFill="1" applyBorder="1" applyAlignment="1">
      <alignment horizontal="center"/>
    </xf>
    <xf numFmtId="3" fontId="0" fillId="13" borderId="52" xfId="0" applyNumberFormat="1" applyFill="1" applyBorder="1" applyAlignment="1">
      <alignment horizontal="center"/>
    </xf>
    <xf numFmtId="9" fontId="25" fillId="0" borderId="132" xfId="48" applyFont="1" applyFill="1" applyBorder="1" applyAlignment="1" applyProtection="1">
      <alignment/>
      <protection/>
    </xf>
    <xf numFmtId="0" fontId="0" fillId="13" borderId="127" xfId="0" applyFont="1" applyFill="1" applyBorder="1" applyAlignment="1">
      <alignment/>
    </xf>
    <xf numFmtId="49" fontId="0" fillId="13" borderId="22" xfId="48" applyNumberFormat="1" applyFont="1" applyFill="1" applyBorder="1" applyAlignment="1" applyProtection="1">
      <alignment horizontal="center"/>
      <protection/>
    </xf>
    <xf numFmtId="3" fontId="0" fillId="13" borderId="87" xfId="0" applyNumberFormat="1" applyFill="1" applyBorder="1" applyAlignment="1">
      <alignment horizontal="center"/>
    </xf>
    <xf numFmtId="3" fontId="0" fillId="13" borderId="80" xfId="0" applyNumberFormat="1" applyFill="1" applyBorder="1" applyAlignment="1">
      <alignment horizontal="center"/>
    </xf>
    <xf numFmtId="0" fontId="0" fillId="13" borderId="132" xfId="0" applyFont="1" applyFill="1" applyBorder="1" applyAlignment="1">
      <alignment horizontal="left"/>
    </xf>
    <xf numFmtId="0" fontId="0" fillId="13" borderId="125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32" xfId="0" applyNumberFormat="1" applyFont="1" applyFill="1" applyBorder="1" applyAlignment="1" applyProtection="1">
      <alignment/>
      <protection/>
    </xf>
    <xf numFmtId="3" fontId="0" fillId="13" borderId="100" xfId="0" applyNumberFormat="1" applyFont="1" applyFill="1" applyBorder="1" applyAlignment="1">
      <alignment horizontal="center"/>
    </xf>
    <xf numFmtId="3" fontId="29" fillId="6" borderId="39" xfId="0" applyNumberFormat="1" applyFont="1" applyFill="1" applyBorder="1" applyAlignment="1">
      <alignment horizontal="center"/>
    </xf>
    <xf numFmtId="0" fontId="24" fillId="13" borderId="0" xfId="0" applyFont="1" applyFill="1" applyBorder="1" applyAlignment="1">
      <alignment/>
    </xf>
    <xf numFmtId="49" fontId="29" fillId="13" borderId="11" xfId="0" applyNumberFormat="1" applyFont="1" applyFill="1" applyBorder="1" applyAlignment="1">
      <alignment horizontal="center"/>
    </xf>
    <xf numFmtId="0" fontId="0" fillId="13" borderId="135" xfId="0" applyFont="1" applyFill="1" applyBorder="1" applyAlignment="1">
      <alignment/>
    </xf>
    <xf numFmtId="3" fontId="25" fillId="0" borderId="153" xfId="0" applyNumberFormat="1" applyFont="1" applyFill="1" applyBorder="1" applyAlignment="1" applyProtection="1">
      <alignment/>
      <protection/>
    </xf>
    <xf numFmtId="3" fontId="0" fillId="13" borderId="52" xfId="0" applyNumberFormat="1" applyFont="1" applyFill="1" applyBorder="1" applyAlignment="1">
      <alignment horizontal="left"/>
    </xf>
    <xf numFmtId="3" fontId="0" fillId="13" borderId="94" xfId="0" applyNumberFormat="1" applyFont="1" applyFill="1" applyBorder="1" applyAlignment="1">
      <alignment horizontal="left"/>
    </xf>
    <xf numFmtId="0" fontId="24" fillId="13" borderId="11" xfId="0" applyFont="1" applyFill="1" applyBorder="1" applyAlignment="1">
      <alignment/>
    </xf>
    <xf numFmtId="3" fontId="29" fillId="13" borderId="11" xfId="0" applyNumberFormat="1" applyFont="1" applyFill="1" applyBorder="1" applyAlignment="1">
      <alignment horizontal="center"/>
    </xf>
    <xf numFmtId="49" fontId="29" fillId="13" borderId="11" xfId="48" applyNumberFormat="1" applyFont="1" applyFill="1" applyBorder="1" applyAlignment="1" applyProtection="1">
      <alignment horizontal="center"/>
      <protection/>
    </xf>
    <xf numFmtId="3" fontId="0" fillId="13" borderId="15" xfId="0" applyNumberFormat="1" applyFont="1" applyFill="1" applyBorder="1" applyAlignment="1">
      <alignment horizontal="center"/>
    </xf>
    <xf numFmtId="49" fontId="0" fillId="13" borderId="55" xfId="48" applyNumberFormat="1" applyFont="1" applyFill="1" applyBorder="1" applyAlignment="1" applyProtection="1">
      <alignment horizontal="center"/>
      <protection/>
    </xf>
    <xf numFmtId="9" fontId="25" fillId="0" borderId="136" xfId="48" applyFont="1" applyFill="1" applyBorder="1" applyAlignment="1" applyProtection="1">
      <alignment/>
      <protection/>
    </xf>
    <xf numFmtId="0" fontId="0" fillId="13" borderId="133" xfId="0" applyFont="1" applyFill="1" applyBorder="1" applyAlignment="1">
      <alignment/>
    </xf>
    <xf numFmtId="3" fontId="25" fillId="0" borderId="136" xfId="0" applyNumberFormat="1" applyFont="1" applyFill="1" applyBorder="1" applyAlignment="1" applyProtection="1">
      <alignment/>
      <protection/>
    </xf>
    <xf numFmtId="0" fontId="25" fillId="13" borderId="132" xfId="0" applyFont="1" applyFill="1" applyBorder="1" applyAlignment="1">
      <alignment/>
    </xf>
    <xf numFmtId="0" fontId="25" fillId="13" borderId="127" xfId="0" applyFont="1" applyFill="1" applyBorder="1" applyAlignment="1">
      <alignment/>
    </xf>
    <xf numFmtId="0" fontId="26" fillId="13" borderId="127" xfId="0" applyFont="1" applyFill="1" applyBorder="1" applyAlignment="1">
      <alignment/>
    </xf>
    <xf numFmtId="0" fontId="0" fillId="13" borderId="129" xfId="0" applyFont="1" applyFill="1" applyBorder="1" applyAlignment="1">
      <alignment/>
    </xf>
    <xf numFmtId="49" fontId="0" fillId="13" borderId="87" xfId="48" applyNumberFormat="1" applyFont="1" applyFill="1" applyBorder="1" applyAlignment="1" applyProtection="1">
      <alignment horizontal="center"/>
      <protection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3" fontId="0" fillId="13" borderId="137" xfId="0" applyNumberFormat="1" applyFont="1" applyFill="1" applyBorder="1" applyAlignment="1">
      <alignment horizontal="center"/>
    </xf>
    <xf numFmtId="49" fontId="0" fillId="13" borderId="154" xfId="0" applyNumberFormat="1" applyFont="1" applyFill="1" applyBorder="1" applyAlignment="1">
      <alignment horizontal="center"/>
    </xf>
    <xf numFmtId="49" fontId="0" fillId="13" borderId="140" xfId="0" applyNumberFormat="1" applyFont="1" applyFill="1" applyBorder="1" applyAlignment="1">
      <alignment horizontal="center"/>
    </xf>
    <xf numFmtId="49" fontId="0" fillId="13" borderId="78" xfId="0" applyNumberFormat="1" applyFont="1" applyFill="1" applyBorder="1" applyAlignment="1">
      <alignment horizontal="center"/>
    </xf>
    <xf numFmtId="9" fontId="0" fillId="13" borderId="132" xfId="48" applyFont="1" applyFill="1" applyBorder="1" applyAlignment="1" applyProtection="1">
      <alignment/>
      <protection/>
    </xf>
    <xf numFmtId="0" fontId="44" fillId="13" borderId="125" xfId="0" applyFont="1" applyFill="1" applyBorder="1" applyAlignment="1">
      <alignment/>
    </xf>
    <xf numFmtId="3" fontId="44" fillId="13" borderId="55" xfId="0" applyNumberFormat="1" applyFont="1" applyFill="1" applyBorder="1" applyAlignment="1">
      <alignment horizontal="center"/>
    </xf>
    <xf numFmtId="3" fontId="44" fillId="13" borderId="52" xfId="0" applyNumberFormat="1" applyFont="1" applyFill="1" applyBorder="1" applyAlignment="1">
      <alignment horizontal="center"/>
    </xf>
    <xf numFmtId="3" fontId="44" fillId="13" borderId="87" xfId="0" applyNumberFormat="1" applyFont="1" applyFill="1" applyBorder="1" applyAlignment="1">
      <alignment horizontal="center"/>
    </xf>
    <xf numFmtId="3" fontId="44" fillId="13" borderId="80" xfId="0" applyNumberFormat="1" applyFont="1" applyFill="1" applyBorder="1" applyAlignment="1">
      <alignment horizontal="center"/>
    </xf>
    <xf numFmtId="0" fontId="44" fillId="13" borderId="128" xfId="0" applyFont="1" applyFill="1" applyBorder="1" applyAlignment="1">
      <alignment/>
    </xf>
    <xf numFmtId="49" fontId="0" fillId="13" borderId="81" xfId="0" applyNumberFormat="1" applyFont="1" applyFill="1" applyBorder="1" applyAlignment="1">
      <alignment horizontal="center"/>
    </xf>
    <xf numFmtId="3" fontId="44" fillId="13" borderId="94" xfId="0" applyNumberFormat="1" applyFont="1" applyFill="1" applyBorder="1" applyAlignment="1">
      <alignment horizontal="center"/>
    </xf>
    <xf numFmtId="49" fontId="0" fillId="13" borderId="100" xfId="0" applyNumberFormat="1" applyFont="1" applyFill="1" applyBorder="1" applyAlignment="1">
      <alignment horizontal="center"/>
    </xf>
    <xf numFmtId="0" fontId="0" fillId="13" borderId="155" xfId="0" applyFont="1" applyFill="1" applyBorder="1" applyAlignment="1">
      <alignment/>
    </xf>
    <xf numFmtId="0" fontId="50" fillId="6" borderId="30" xfId="0" applyFont="1" applyFill="1" applyBorder="1" applyAlignment="1">
      <alignment/>
    </xf>
    <xf numFmtId="0" fontId="0" fillId="6" borderId="41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0" fontId="0" fillId="13" borderId="151" xfId="0" applyFont="1" applyFill="1" applyBorder="1" applyAlignment="1">
      <alignment horizontal="center"/>
    </xf>
    <xf numFmtId="0" fontId="0" fillId="13" borderId="152" xfId="0" applyFont="1" applyFill="1" applyBorder="1" applyAlignment="1">
      <alignment horizontal="center"/>
    </xf>
    <xf numFmtId="3" fontId="0" fillId="13" borderId="132" xfId="0" applyNumberFormat="1" applyFont="1" applyFill="1" applyBorder="1" applyAlignment="1" applyProtection="1">
      <alignment/>
      <protection/>
    </xf>
    <xf numFmtId="49" fontId="0" fillId="0" borderId="100" xfId="0" applyNumberFormat="1" applyFont="1" applyBorder="1" applyAlignment="1">
      <alignment horizontal="center"/>
    </xf>
    <xf numFmtId="0" fontId="24" fillId="6" borderId="39" xfId="0" applyFont="1" applyFill="1" applyBorder="1" applyAlignment="1">
      <alignment/>
    </xf>
    <xf numFmtId="3" fontId="24" fillId="6" borderId="29" xfId="0" applyNumberFormat="1" applyFont="1" applyFill="1" applyBorder="1" applyAlignment="1">
      <alignment horizontal="center"/>
    </xf>
    <xf numFmtId="3" fontId="24" fillId="13" borderId="0" xfId="0" applyNumberFormat="1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9" fontId="24" fillId="6" borderId="94" xfId="48" applyFont="1" applyFill="1" applyBorder="1" applyAlignment="1" applyProtection="1">
      <alignment horizontal="center"/>
      <protection/>
    </xf>
    <xf numFmtId="49" fontId="0" fillId="13" borderId="0" xfId="0" applyNumberFormat="1" applyFont="1" applyFill="1" applyBorder="1" applyAlignment="1">
      <alignment horizontal="center"/>
    </xf>
    <xf numFmtId="0" fontId="0" fillId="13" borderId="55" xfId="0" applyFill="1" applyBorder="1" applyAlignment="1">
      <alignment horizontal="center"/>
    </xf>
    <xf numFmtId="0" fontId="0" fillId="13" borderId="141" xfId="0" applyFill="1" applyBorder="1" applyAlignment="1">
      <alignment horizontal="center"/>
    </xf>
    <xf numFmtId="3" fontId="0" fillId="0" borderId="132" xfId="0" applyNumberFormat="1" applyFont="1" applyFill="1" applyBorder="1" applyAlignment="1" applyProtection="1">
      <alignment/>
      <protection/>
    </xf>
    <xf numFmtId="0" fontId="0" fillId="13" borderId="52" xfId="0" applyFill="1" applyBorder="1" applyAlignment="1">
      <alignment horizontal="center"/>
    </xf>
    <xf numFmtId="0" fontId="24" fillId="6" borderId="37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3" fontId="0" fillId="13" borderId="0" xfId="0" applyNumberFormat="1" applyFill="1" applyBorder="1" applyAlignment="1">
      <alignment horizontal="center"/>
    </xf>
    <xf numFmtId="0" fontId="25" fillId="13" borderId="125" xfId="0" applyFont="1" applyFill="1" applyBorder="1" applyAlignment="1">
      <alignment/>
    </xf>
    <xf numFmtId="0" fontId="25" fillId="13" borderId="87" xfId="0" applyFont="1" applyFill="1" applyBorder="1" applyAlignment="1">
      <alignment horizontal="center"/>
    </xf>
    <xf numFmtId="0" fontId="25" fillId="13" borderId="80" xfId="0" applyFont="1" applyFill="1" applyBorder="1" applyAlignment="1">
      <alignment horizontal="center"/>
    </xf>
    <xf numFmtId="0" fontId="25" fillId="0" borderId="114" xfId="0" applyFont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3" fontId="24" fillId="6" borderId="41" xfId="0" applyNumberFormat="1" applyFont="1" applyFill="1" applyBorder="1" applyAlignment="1">
      <alignment horizontal="center"/>
    </xf>
    <xf numFmtId="0" fontId="24" fillId="6" borderId="150" xfId="0" applyFont="1" applyFill="1" applyBorder="1" applyAlignment="1">
      <alignment/>
    </xf>
    <xf numFmtId="0" fontId="24" fillId="6" borderId="37" xfId="0" applyFont="1" applyFill="1" applyBorder="1" applyAlignment="1">
      <alignment horizontal="center"/>
    </xf>
    <xf numFmtId="0" fontId="0" fillId="13" borderId="133" xfId="0" applyFont="1" applyFill="1" applyBorder="1" applyAlignment="1">
      <alignment horizontal="left"/>
    </xf>
    <xf numFmtId="0" fontId="0" fillId="13" borderId="134" xfId="0" applyFont="1" applyFill="1" applyBorder="1" applyAlignment="1">
      <alignment horizontal="center"/>
    </xf>
    <xf numFmtId="0" fontId="0" fillId="13" borderId="101" xfId="0" applyFont="1" applyFill="1" applyBorder="1" applyAlignment="1">
      <alignment horizontal="center"/>
    </xf>
    <xf numFmtId="3" fontId="24" fillId="6" borderId="41" xfId="36" applyNumberFormat="1" applyFont="1" applyFill="1" applyBorder="1" applyAlignment="1" applyProtection="1">
      <alignment horizontal="center"/>
      <protection/>
    </xf>
    <xf numFmtId="3" fontId="24" fillId="6" borderId="29" xfId="36" applyNumberFormat="1" applyFont="1" applyFill="1" applyBorder="1" applyAlignment="1" applyProtection="1">
      <alignment horizontal="center"/>
      <protection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0" fillId="13" borderId="145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0" fillId="13" borderId="126" xfId="0" applyFont="1" applyFill="1" applyBorder="1" applyAlignment="1">
      <alignment horizontal="center"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47" xfId="0" applyNumberFormat="1" applyFont="1" applyFill="1" applyBorder="1" applyAlignment="1">
      <alignment horizontal="center"/>
    </xf>
    <xf numFmtId="49" fontId="24" fillId="6" borderId="150" xfId="0" applyNumberFormat="1" applyFont="1" applyFill="1" applyBorder="1" applyAlignment="1">
      <alignment horizontal="center"/>
    </xf>
    <xf numFmtId="0" fontId="0" fillId="13" borderId="139" xfId="0" applyFont="1" applyFill="1" applyBorder="1" applyAlignment="1">
      <alignment/>
    </xf>
    <xf numFmtId="0" fontId="0" fillId="13" borderId="154" xfId="0" applyFont="1" applyFill="1" applyBorder="1" applyAlignment="1">
      <alignment horizontal="center"/>
    </xf>
    <xf numFmtId="0" fontId="0" fillId="13" borderId="133" xfId="0" applyFont="1" applyFill="1" applyBorder="1" applyAlignment="1">
      <alignment/>
    </xf>
    <xf numFmtId="0" fontId="0" fillId="13" borderId="140" xfId="0" applyFont="1" applyFill="1" applyBorder="1" applyAlignment="1">
      <alignment horizontal="center"/>
    </xf>
    <xf numFmtId="0" fontId="0" fillId="13" borderId="125" xfId="0" applyFont="1" applyFill="1" applyBorder="1" applyAlignment="1">
      <alignment/>
    </xf>
    <xf numFmtId="0" fontId="0" fillId="13" borderId="78" xfId="0" applyFont="1" applyFill="1" applyBorder="1" applyAlignment="1">
      <alignment horizontal="center"/>
    </xf>
    <xf numFmtId="0" fontId="0" fillId="13" borderId="81" xfId="0" applyFont="1" applyFill="1" applyBorder="1" applyAlignment="1">
      <alignment horizontal="center"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0" fontId="0" fillId="13" borderId="151" xfId="0" applyFill="1" applyBorder="1" applyAlignment="1">
      <alignment horizontal="center"/>
    </xf>
    <xf numFmtId="0" fontId="0" fillId="13" borderId="152" xfId="0" applyFill="1" applyBorder="1" applyAlignment="1">
      <alignment horizontal="center"/>
    </xf>
    <xf numFmtId="3" fontId="25" fillId="0" borderId="127" xfId="0" applyNumberFormat="1" applyFont="1" applyFill="1" applyBorder="1" applyAlignment="1" applyProtection="1">
      <alignment/>
      <protection/>
    </xf>
    <xf numFmtId="0" fontId="0" fillId="0" borderId="128" xfId="0" applyFont="1" applyBorder="1" applyAlignment="1">
      <alignment/>
    </xf>
    <xf numFmtId="3" fontId="0" fillId="0" borderId="87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13" borderId="126" xfId="0" applyNumberFormat="1" applyFont="1" applyFill="1" applyBorder="1" applyAlignment="1">
      <alignment horizontal="center"/>
    </xf>
    <xf numFmtId="3" fontId="0" fillId="0" borderId="80" xfId="0" applyNumberFormat="1" applyFont="1" applyBorder="1" applyAlignment="1">
      <alignment horizontal="center"/>
    </xf>
    <xf numFmtId="0" fontId="25" fillId="0" borderId="127" xfId="0" applyFont="1" applyBorder="1" applyAlignment="1">
      <alignment horizontal="left"/>
    </xf>
    <xf numFmtId="0" fontId="0" fillId="0" borderId="142" xfId="0" applyFont="1" applyBorder="1" applyAlignment="1">
      <alignment/>
    </xf>
    <xf numFmtId="3" fontId="0" fillId="0" borderId="146" xfId="0" applyNumberFormat="1" applyFont="1" applyBorder="1" applyAlignment="1">
      <alignment horizontal="center"/>
    </xf>
    <xf numFmtId="3" fontId="0" fillId="0" borderId="94" xfId="0" applyNumberFormat="1" applyFont="1" applyBorder="1" applyAlignment="1">
      <alignment horizontal="center"/>
    </xf>
    <xf numFmtId="0" fontId="25" fillId="0" borderId="155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0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23" xfId="0" applyFont="1" applyBorder="1" applyAlignment="1">
      <alignment/>
    </xf>
    <xf numFmtId="3" fontId="32" fillId="13" borderId="1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23" xfId="0" applyFont="1" applyBorder="1" applyAlignment="1">
      <alignment/>
    </xf>
    <xf numFmtId="0" fontId="0" fillId="13" borderId="125" xfId="0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3" fontId="0" fillId="0" borderId="80" xfId="0" applyNumberFormat="1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94" xfId="0" applyNumberFormat="1" applyFont="1" applyFill="1" applyBorder="1" applyAlignment="1">
      <alignment horizontal="center"/>
    </xf>
    <xf numFmtId="3" fontId="0" fillId="0" borderId="141" xfId="0" applyNumberFormat="1" applyFont="1" applyFill="1" applyBorder="1" applyAlignment="1">
      <alignment horizontal="center"/>
    </xf>
    <xf numFmtId="3" fontId="0" fillId="0" borderId="152" xfId="0" applyNumberFormat="1" applyFont="1" applyFill="1" applyBorder="1" applyAlignment="1">
      <alignment horizontal="center"/>
    </xf>
    <xf numFmtId="49" fontId="0" fillId="0" borderId="80" xfId="48" applyNumberFormat="1" applyFont="1" applyFill="1" applyBorder="1" applyAlignment="1" applyProtection="1">
      <alignment horizontal="center"/>
      <protection/>
    </xf>
    <xf numFmtId="0" fontId="0" fillId="0" borderId="127" xfId="0" applyFont="1" applyFill="1" applyBorder="1" applyAlignment="1">
      <alignment/>
    </xf>
    <xf numFmtId="3" fontId="0" fillId="0" borderId="78" xfId="0" applyNumberFormat="1" applyFont="1" applyFill="1" applyBorder="1" applyAlignment="1">
      <alignment horizontal="center"/>
    </xf>
    <xf numFmtId="3" fontId="0" fillId="0" borderId="52" xfId="0" applyNumberFormat="1" applyFill="1" applyBorder="1" applyAlignment="1">
      <alignment horizontal="center"/>
    </xf>
    <xf numFmtId="3" fontId="0" fillId="0" borderId="80" xfId="0" applyNumberFormat="1" applyFill="1" applyBorder="1" applyAlignment="1">
      <alignment horizontal="center"/>
    </xf>
    <xf numFmtId="3" fontId="0" fillId="0" borderId="100" xfId="0" applyNumberFormat="1" applyFont="1" applyFill="1" applyBorder="1" applyAlignment="1">
      <alignment horizontal="center"/>
    </xf>
    <xf numFmtId="0" fontId="0" fillId="13" borderId="132" xfId="0" applyFill="1" applyBorder="1" applyAlignment="1">
      <alignment/>
    </xf>
    <xf numFmtId="3" fontId="56" fillId="0" borderId="141" xfId="0" applyNumberFormat="1" applyFont="1" applyFill="1" applyBorder="1" applyAlignment="1">
      <alignment horizontal="center"/>
    </xf>
    <xf numFmtId="3" fontId="56" fillId="0" borderId="52" xfId="0" applyNumberFormat="1" applyFont="1" applyFill="1" applyBorder="1" applyAlignment="1">
      <alignment horizontal="center"/>
    </xf>
    <xf numFmtId="3" fontId="56" fillId="0" borderId="8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81" xfId="0" applyNumberFormat="1" applyFont="1" applyFill="1" applyBorder="1" applyAlignment="1">
      <alignment horizontal="center"/>
    </xf>
    <xf numFmtId="3" fontId="0" fillId="0" borderId="81" xfId="0" applyNumberFormat="1" applyFill="1" applyBorder="1" applyAlignment="1">
      <alignment horizontal="center"/>
    </xf>
    <xf numFmtId="3" fontId="0" fillId="0" borderId="137" xfId="0" applyNumberFormat="1" applyFont="1" applyFill="1" applyBorder="1" applyAlignment="1">
      <alignment horizontal="center"/>
    </xf>
    <xf numFmtId="0" fontId="0" fillId="0" borderId="141" xfId="0" applyFont="1" applyFill="1" applyBorder="1" applyAlignment="1">
      <alignment horizontal="center"/>
    </xf>
    <xf numFmtId="0" fontId="0" fillId="0" borderId="152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25" fillId="0" borderId="80" xfId="0" applyFont="1" applyFill="1" applyBorder="1" applyAlignment="1">
      <alignment horizontal="center"/>
    </xf>
    <xf numFmtId="0" fontId="0" fillId="13" borderId="128" xfId="0" applyFill="1" applyBorder="1" applyAlignment="1">
      <alignment/>
    </xf>
    <xf numFmtId="49" fontId="0" fillId="13" borderId="81" xfId="0" applyNumberFormat="1" applyFill="1" applyBorder="1" applyAlignment="1">
      <alignment horizontal="center"/>
    </xf>
    <xf numFmtId="0" fontId="0" fillId="13" borderId="127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154" xfId="0" applyFont="1" applyFill="1" applyBorder="1" applyAlignment="1">
      <alignment horizontal="center"/>
    </xf>
    <xf numFmtId="0" fontId="0" fillId="0" borderId="14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13" borderId="133" xfId="0" applyFill="1" applyBorder="1" applyAlignment="1">
      <alignment/>
    </xf>
    <xf numFmtId="49" fontId="0" fillId="0" borderId="78" xfId="0" applyNumberFormat="1" applyBorder="1" applyAlignment="1">
      <alignment horizontal="center"/>
    </xf>
    <xf numFmtId="0" fontId="0" fillId="13" borderId="134" xfId="0" applyFill="1" applyBorder="1" applyAlignment="1">
      <alignment horizontal="center"/>
    </xf>
    <xf numFmtId="0" fontId="0" fillId="0" borderId="152" xfId="0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80" xfId="0" applyNumberFormat="1" applyFont="1" applyFill="1" applyBorder="1" applyAlignment="1">
      <alignment horizontal="center"/>
    </xf>
    <xf numFmtId="3" fontId="0" fillId="0" borderId="94" xfId="0" applyNumberFormat="1" applyFont="1" applyFill="1" applyBorder="1" applyAlignment="1">
      <alignment horizontal="center"/>
    </xf>
    <xf numFmtId="3" fontId="0" fillId="0" borderId="140" xfId="0" applyNumberFormat="1" applyFont="1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3" fontId="0" fillId="13" borderId="134" xfId="0" applyNumberFormat="1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0" borderId="0" xfId="0" applyBorder="1" applyAlignment="1">
      <alignment/>
    </xf>
    <xf numFmtId="9" fontId="0" fillId="13" borderId="0" xfId="48" applyFill="1" applyAlignment="1" applyProtection="1">
      <alignment horizontal="center"/>
      <protection/>
    </xf>
    <xf numFmtId="3" fontId="0" fillId="0" borderId="12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37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left"/>
    </xf>
  </cellXfs>
  <cellStyles count="51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68"/>
  <sheetViews>
    <sheetView zoomScale="90" zoomScaleNormal="90" zoomScalePageLayoutView="0" workbookViewId="0" topLeftCell="A1">
      <pane xSplit="5" ySplit="7" topLeftCell="AU2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C47" sqref="BC47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0.75390625" style="1" customWidth="1"/>
    <col min="4" max="4" width="11.125" style="1" customWidth="1"/>
    <col min="5" max="5" width="12.875" style="1" customWidth="1"/>
    <col min="6" max="6" width="1.00390625" style="1" customWidth="1"/>
    <col min="7" max="7" width="10.875" style="1" customWidth="1"/>
    <col min="8" max="12" width="10.75390625" style="1" customWidth="1"/>
    <col min="13" max="13" width="9.75390625" style="1" customWidth="1"/>
    <col min="14" max="14" width="10.00390625" style="1" customWidth="1"/>
    <col min="15" max="19" width="9.75390625" style="1" customWidth="1"/>
    <col min="20" max="24" width="10.75390625" style="1" customWidth="1"/>
    <col min="25" max="25" width="10.625" style="1" customWidth="1"/>
    <col min="26" max="29" width="9.75390625" style="1" customWidth="1"/>
    <col min="30" max="30" width="13.75390625" style="1" customWidth="1"/>
    <col min="31" max="32" width="9.75390625" style="1" customWidth="1"/>
    <col min="33" max="34" width="10.75390625" style="1" customWidth="1"/>
    <col min="35" max="35" width="9.75390625" style="1" customWidth="1"/>
    <col min="36" max="36" width="13.625" style="1" customWidth="1"/>
    <col min="37" max="37" width="10.75390625" style="1" customWidth="1"/>
    <col min="38" max="38" width="13.125" style="1" customWidth="1"/>
    <col min="39" max="39" width="10.625" style="1" customWidth="1"/>
    <col min="40" max="40" width="14.625" style="1" customWidth="1"/>
    <col min="41" max="41" width="10.75390625" style="1" customWidth="1"/>
    <col min="42" max="43" width="11.125" style="1" customWidth="1"/>
    <col min="44" max="44" width="13.875" style="1" customWidth="1"/>
    <col min="45" max="45" width="11.00390625" style="1" customWidth="1"/>
    <col min="46" max="46" width="100.125" style="1" customWidth="1"/>
    <col min="47" max="47" width="6.75390625" style="1" customWidth="1"/>
    <col min="48" max="48" width="36.75390625" style="1" customWidth="1"/>
    <col min="49" max="49" width="11.375" style="1" customWidth="1"/>
    <col min="50" max="50" width="17.00390625" style="1" customWidth="1"/>
    <col min="51" max="51" width="11.375" style="1" customWidth="1"/>
    <col min="52" max="52" width="1.625" style="1" customWidth="1"/>
    <col min="53" max="53" width="10.75390625" style="1" customWidth="1"/>
    <col min="54" max="60" width="9.75390625" style="1" customWidth="1"/>
    <col min="61" max="61" width="10.75390625" style="1" customWidth="1"/>
    <col min="62" max="62" width="8.75390625" style="1" customWidth="1"/>
    <col min="63" max="63" width="10.75390625" style="1" customWidth="1"/>
    <col min="64" max="64" width="8.75390625" style="1" customWidth="1"/>
    <col min="65" max="65" width="11.75390625" style="1" customWidth="1"/>
    <col min="66" max="66" width="8.75390625" style="1" customWidth="1"/>
    <col min="67" max="68" width="10.75390625" style="1" customWidth="1"/>
    <col min="69" max="70" width="8.75390625" style="1" customWidth="1"/>
    <col min="71" max="72" width="11.75390625" style="1" customWidth="1"/>
    <col min="73" max="74" width="8.75390625" style="1" customWidth="1"/>
    <col min="75" max="75" width="12.75390625" style="1" customWidth="1"/>
    <col min="76" max="77" width="8.75390625" style="1" customWidth="1"/>
    <col min="78" max="78" width="11.75390625" style="1" customWidth="1"/>
    <col min="79" max="79" width="10.75390625" style="1" customWidth="1"/>
    <col min="80" max="80" width="8.75390625" style="1" customWidth="1"/>
    <col min="81" max="82" width="10.75390625" style="1" customWidth="1"/>
    <col min="83" max="83" width="11.75390625" style="1" customWidth="1"/>
    <col min="84" max="87" width="8.75390625" style="1" customWidth="1"/>
    <col min="88" max="88" width="12.75390625" style="1" customWidth="1"/>
    <col min="89" max="89" width="10.75390625" style="1" customWidth="1"/>
    <col min="90" max="90" width="9.75390625" style="1" customWidth="1"/>
    <col min="91" max="91" width="9.00390625" style="1" customWidth="1"/>
    <col min="92" max="92" width="13.75390625" style="1" customWidth="1"/>
    <col min="93" max="93" width="15.75390625" style="1" customWidth="1"/>
    <col min="94" max="94" width="13.75390625" style="1" customWidth="1"/>
    <col min="95" max="97" width="11.75390625" style="1" customWidth="1"/>
    <col min="98" max="98" width="8.75390625" style="1" customWidth="1"/>
    <col min="99" max="99" width="19.25390625" style="1" customWidth="1"/>
    <col min="100" max="100" width="10.75390625" style="1" customWidth="1"/>
    <col min="101" max="101" width="12.75390625" style="1" customWidth="1"/>
    <col min="102" max="102" width="15.75390625" style="1" customWidth="1"/>
    <col min="103" max="105" width="10.75390625" style="1" customWidth="1"/>
    <col min="106" max="106" width="11.75390625" style="1" customWidth="1"/>
    <col min="107" max="107" width="10.75390625" style="1" customWidth="1"/>
    <col min="108" max="108" width="11.75390625" style="1" customWidth="1"/>
    <col min="109" max="16384" width="9.00390625" style="1" customWidth="1"/>
  </cols>
  <sheetData>
    <row r="1" spans="1:108" ht="15.75" customHeight="1">
      <c r="A1" s="2" t="s">
        <v>730</v>
      </c>
      <c r="B1" s="2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4"/>
      <c r="O1" s="5"/>
      <c r="P1" s="6"/>
      <c r="Q1" s="7"/>
      <c r="R1" s="7"/>
      <c r="S1" s="6"/>
      <c r="T1" s="6"/>
      <c r="U1" s="6"/>
      <c r="V1" s="8"/>
      <c r="W1" s="8"/>
      <c r="X1" s="8"/>
      <c r="Y1" s="9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9"/>
      <c r="AO1" s="6"/>
      <c r="AP1" s="6"/>
      <c r="AQ1" s="6"/>
      <c r="AR1" s="6"/>
      <c r="AS1" s="6"/>
      <c r="AT1" s="6"/>
      <c r="AU1" s="2" t="s">
        <v>867</v>
      </c>
      <c r="AV1" s="2"/>
      <c r="AW1" s="2"/>
      <c r="AX1" s="2"/>
      <c r="AY1" s="3"/>
      <c r="AZ1" s="3"/>
      <c r="BA1" s="4"/>
      <c r="BB1" s="5"/>
      <c r="BC1" s="5"/>
      <c r="BD1" s="5"/>
      <c r="BE1" s="3"/>
      <c r="BF1" s="3"/>
      <c r="BG1" s="3"/>
      <c r="BH1" s="3"/>
      <c r="BI1" s="10"/>
      <c r="BJ1" s="7"/>
      <c r="BK1" s="7"/>
      <c r="BL1" s="7"/>
      <c r="BM1" s="7"/>
      <c r="BN1" s="7"/>
      <c r="BO1" s="8"/>
      <c r="BP1" s="11"/>
      <c r="BQ1" s="7"/>
      <c r="BR1" s="7"/>
      <c r="BS1" s="7"/>
      <c r="BT1" s="7"/>
      <c r="BU1" s="7"/>
      <c r="BV1" s="7"/>
      <c r="BW1" s="11"/>
      <c r="BX1" s="7"/>
      <c r="BY1" s="8"/>
      <c r="BZ1" s="7"/>
      <c r="CA1" s="7"/>
      <c r="CB1" s="7"/>
      <c r="CC1" s="7"/>
      <c r="CD1" s="7"/>
      <c r="CE1" s="11"/>
      <c r="CF1" s="7"/>
      <c r="CG1" s="7"/>
      <c r="CH1" s="7"/>
      <c r="CI1" s="7"/>
      <c r="CJ1" s="7"/>
      <c r="CK1" s="11"/>
      <c r="CL1" s="7"/>
      <c r="CM1" s="7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11"/>
      <c r="CZ1" s="7"/>
      <c r="DA1" s="7"/>
      <c r="DB1" s="7"/>
      <c r="DC1" s="7"/>
      <c r="DD1" s="8"/>
    </row>
    <row r="2" spans="1:108" ht="10.5" customHeight="1">
      <c r="A2" s="12" t="s">
        <v>868</v>
      </c>
      <c r="B2" s="13"/>
      <c r="C2" s="14" t="s">
        <v>869</v>
      </c>
      <c r="D2" s="14" t="s">
        <v>870</v>
      </c>
      <c r="E2" s="14" t="s">
        <v>871</v>
      </c>
      <c r="F2" s="15"/>
      <c r="G2" s="16" t="s">
        <v>872</v>
      </c>
      <c r="H2" s="17" t="s">
        <v>873</v>
      </c>
      <c r="I2" s="18" t="s">
        <v>874</v>
      </c>
      <c r="J2" s="19" t="s">
        <v>874</v>
      </c>
      <c r="K2" s="19" t="s">
        <v>874</v>
      </c>
      <c r="L2" s="19" t="s">
        <v>875</v>
      </c>
      <c r="M2" s="19" t="s">
        <v>876</v>
      </c>
      <c r="N2" s="20" t="s">
        <v>877</v>
      </c>
      <c r="O2" s="21" t="s">
        <v>878</v>
      </c>
      <c r="P2" s="21" t="s">
        <v>879</v>
      </c>
      <c r="Q2" s="21" t="s">
        <v>880</v>
      </c>
      <c r="R2" s="21" t="s">
        <v>881</v>
      </c>
      <c r="S2" s="21" t="s">
        <v>882</v>
      </c>
      <c r="T2" s="21" t="s">
        <v>883</v>
      </c>
      <c r="U2" s="21" t="s">
        <v>884</v>
      </c>
      <c r="V2" s="21" t="s">
        <v>885</v>
      </c>
      <c r="W2" s="21" t="s">
        <v>886</v>
      </c>
      <c r="X2" s="21" t="s">
        <v>887</v>
      </c>
      <c r="Y2" s="20" t="s">
        <v>888</v>
      </c>
      <c r="Z2" s="21" t="s">
        <v>889</v>
      </c>
      <c r="AA2" s="21" t="s">
        <v>890</v>
      </c>
      <c r="AB2" s="21" t="s">
        <v>891</v>
      </c>
      <c r="AC2" s="21" t="s">
        <v>892</v>
      </c>
      <c r="AD2" s="21" t="s">
        <v>893</v>
      </c>
      <c r="AE2" s="21" t="s">
        <v>894</v>
      </c>
      <c r="AF2" s="21" t="s">
        <v>895</v>
      </c>
      <c r="AG2" s="21" t="s">
        <v>896</v>
      </c>
      <c r="AH2" s="21" t="s">
        <v>897</v>
      </c>
      <c r="AI2" s="21" t="s">
        <v>898</v>
      </c>
      <c r="AJ2" s="21" t="s">
        <v>899</v>
      </c>
      <c r="AK2" s="21" t="s">
        <v>900</v>
      </c>
      <c r="AL2" s="22" t="s">
        <v>901</v>
      </c>
      <c r="AM2" s="22" t="s">
        <v>902</v>
      </c>
      <c r="AN2" s="23" t="s">
        <v>903</v>
      </c>
      <c r="AO2" s="21" t="s">
        <v>904</v>
      </c>
      <c r="AP2" s="21" t="s">
        <v>905</v>
      </c>
      <c r="AQ2" s="21" t="s">
        <v>906</v>
      </c>
      <c r="AR2" s="24" t="s">
        <v>907</v>
      </c>
      <c r="AS2" s="25" t="s">
        <v>907</v>
      </c>
      <c r="AT2" s="26"/>
      <c r="AU2" s="12" t="s">
        <v>908</v>
      </c>
      <c r="AV2" s="13"/>
      <c r="AW2" s="14" t="s">
        <v>871</v>
      </c>
      <c r="AX2" s="14" t="s">
        <v>909</v>
      </c>
      <c r="AY2" s="14" t="s">
        <v>871</v>
      </c>
      <c r="AZ2" s="27"/>
      <c r="BA2" s="28" t="s">
        <v>910</v>
      </c>
      <c r="BB2" s="29" t="s">
        <v>911</v>
      </c>
      <c r="BC2" s="29" t="s">
        <v>912</v>
      </c>
      <c r="BD2" s="30" t="s">
        <v>913</v>
      </c>
      <c r="BE2" s="31" t="s">
        <v>914</v>
      </c>
      <c r="BF2" s="31" t="s">
        <v>915</v>
      </c>
      <c r="BG2" s="31" t="s">
        <v>916</v>
      </c>
      <c r="BH2" s="29" t="s">
        <v>917</v>
      </c>
      <c r="BI2" s="32" t="s">
        <v>918</v>
      </c>
      <c r="BJ2" s="33" t="s">
        <v>919</v>
      </c>
      <c r="BK2" s="21" t="s">
        <v>920</v>
      </c>
      <c r="BL2" s="33" t="s">
        <v>921</v>
      </c>
      <c r="BM2" s="33" t="s">
        <v>922</v>
      </c>
      <c r="BN2" s="34" t="s">
        <v>918</v>
      </c>
      <c r="BO2" s="35" t="s">
        <v>923</v>
      </c>
      <c r="BP2" s="36" t="s">
        <v>924</v>
      </c>
      <c r="BQ2" s="33" t="s">
        <v>925</v>
      </c>
      <c r="BR2" s="33" t="s">
        <v>926</v>
      </c>
      <c r="BS2" s="33" t="s">
        <v>927</v>
      </c>
      <c r="BT2" s="21" t="s">
        <v>928</v>
      </c>
      <c r="BU2" s="33" t="s">
        <v>929</v>
      </c>
      <c r="BV2" s="33" t="s">
        <v>930</v>
      </c>
      <c r="BW2" s="32" t="s">
        <v>931</v>
      </c>
      <c r="BX2" s="33" t="s">
        <v>932</v>
      </c>
      <c r="BY2" s="31" t="s">
        <v>933</v>
      </c>
      <c r="BZ2" s="33" t="s">
        <v>934</v>
      </c>
      <c r="CA2" s="33" t="s">
        <v>935</v>
      </c>
      <c r="CB2" s="33" t="s">
        <v>936</v>
      </c>
      <c r="CC2" s="33" t="s">
        <v>937</v>
      </c>
      <c r="CD2" s="21" t="s">
        <v>938</v>
      </c>
      <c r="CE2" s="32" t="s">
        <v>939</v>
      </c>
      <c r="CF2" s="33" t="s">
        <v>940</v>
      </c>
      <c r="CG2" s="33" t="s">
        <v>941</v>
      </c>
      <c r="CH2" s="33" t="s">
        <v>942</v>
      </c>
      <c r="CI2" s="33" t="s">
        <v>943</v>
      </c>
      <c r="CJ2" s="33" t="s">
        <v>944</v>
      </c>
      <c r="CK2" s="32" t="s">
        <v>945</v>
      </c>
      <c r="CL2" s="33" t="s">
        <v>946</v>
      </c>
      <c r="CM2" s="33" t="s">
        <v>946</v>
      </c>
      <c r="CN2" s="37" t="s">
        <v>947</v>
      </c>
      <c r="CO2" s="38" t="s">
        <v>948</v>
      </c>
      <c r="CP2" s="38" t="s">
        <v>949</v>
      </c>
      <c r="CQ2" s="39" t="s">
        <v>950</v>
      </c>
      <c r="CR2" s="39" t="s">
        <v>951</v>
      </c>
      <c r="CS2" s="39" t="s">
        <v>952</v>
      </c>
      <c r="CT2" s="38" t="s">
        <v>953</v>
      </c>
      <c r="CU2" s="38" t="s">
        <v>872</v>
      </c>
      <c r="CV2" s="39" t="s">
        <v>954</v>
      </c>
      <c r="CW2" s="39" t="s">
        <v>955</v>
      </c>
      <c r="CX2" s="39" t="s">
        <v>956</v>
      </c>
      <c r="CY2" s="39" t="s">
        <v>957</v>
      </c>
      <c r="CZ2" s="33" t="s">
        <v>958</v>
      </c>
      <c r="DA2" s="33" t="s">
        <v>959</v>
      </c>
      <c r="DB2" s="40" t="s">
        <v>960</v>
      </c>
      <c r="DC2" s="40" t="s">
        <v>961</v>
      </c>
      <c r="DD2" s="41" t="s">
        <v>962</v>
      </c>
    </row>
    <row r="3" spans="1:108" ht="10.5" customHeight="1">
      <c r="A3" s="42" t="s">
        <v>963</v>
      </c>
      <c r="B3" s="43"/>
      <c r="C3" s="44" t="s">
        <v>964</v>
      </c>
      <c r="D3" s="44" t="s">
        <v>965</v>
      </c>
      <c r="E3" s="44" t="s">
        <v>997</v>
      </c>
      <c r="F3" s="45"/>
      <c r="G3" s="46" t="s">
        <v>966</v>
      </c>
      <c r="H3" s="47" t="s">
        <v>967</v>
      </c>
      <c r="I3" s="47" t="s">
        <v>968</v>
      </c>
      <c r="J3" s="47" t="s">
        <v>969</v>
      </c>
      <c r="K3" s="47" t="s">
        <v>970</v>
      </c>
      <c r="L3" s="47">
        <v>1211</v>
      </c>
      <c r="M3" s="47" t="s">
        <v>971</v>
      </c>
      <c r="N3" s="48" t="s">
        <v>972</v>
      </c>
      <c r="O3" s="49" t="s">
        <v>973</v>
      </c>
      <c r="P3" s="49">
        <v>1333</v>
      </c>
      <c r="Q3" s="49" t="s">
        <v>974</v>
      </c>
      <c r="R3" s="49" t="s">
        <v>975</v>
      </c>
      <c r="S3" s="49" t="s">
        <v>976</v>
      </c>
      <c r="T3" s="49" t="s">
        <v>977</v>
      </c>
      <c r="U3" s="49" t="s">
        <v>978</v>
      </c>
      <c r="V3" s="49" t="s">
        <v>979</v>
      </c>
      <c r="W3" s="49" t="s">
        <v>980</v>
      </c>
      <c r="X3" s="50" t="s">
        <v>981</v>
      </c>
      <c r="Y3" s="51" t="s">
        <v>982</v>
      </c>
      <c r="Z3" s="49" t="s">
        <v>983</v>
      </c>
      <c r="AA3" s="49" t="s">
        <v>984</v>
      </c>
      <c r="AB3" s="49" t="s">
        <v>985</v>
      </c>
      <c r="AC3" s="49" t="s">
        <v>986</v>
      </c>
      <c r="AD3" s="49" t="s">
        <v>987</v>
      </c>
      <c r="AE3" s="49" t="s">
        <v>988</v>
      </c>
      <c r="AF3" s="49" t="s">
        <v>989</v>
      </c>
      <c r="AG3" s="49" t="s">
        <v>990</v>
      </c>
      <c r="AH3" s="49" t="s">
        <v>991</v>
      </c>
      <c r="AI3" s="49">
        <v>2322</v>
      </c>
      <c r="AJ3" s="49" t="s">
        <v>992</v>
      </c>
      <c r="AK3" s="49" t="s">
        <v>993</v>
      </c>
      <c r="AL3" s="52" t="s">
        <v>994</v>
      </c>
      <c r="AM3" s="52"/>
      <c r="AN3" s="51" t="s">
        <v>982</v>
      </c>
      <c r="AO3" s="49" t="s">
        <v>986</v>
      </c>
      <c r="AP3" s="49" t="s">
        <v>987</v>
      </c>
      <c r="AQ3" s="49" t="s">
        <v>982</v>
      </c>
      <c r="AR3" s="53" t="s">
        <v>995</v>
      </c>
      <c r="AS3" s="54" t="s">
        <v>996</v>
      </c>
      <c r="AT3" s="55"/>
      <c r="AU3" s="42" t="s">
        <v>963</v>
      </c>
      <c r="AV3" s="43"/>
      <c r="AW3" s="44" t="s">
        <v>964</v>
      </c>
      <c r="AX3" s="44" t="s">
        <v>965</v>
      </c>
      <c r="AY3" s="44" t="s">
        <v>997</v>
      </c>
      <c r="AZ3" s="56"/>
      <c r="BA3" s="57" t="s">
        <v>998</v>
      </c>
      <c r="BB3" s="58"/>
      <c r="BC3" s="58">
        <v>5021</v>
      </c>
      <c r="BD3" s="59" t="s">
        <v>999</v>
      </c>
      <c r="BE3" s="59" t="s">
        <v>1000</v>
      </c>
      <c r="BF3" s="58" t="s">
        <v>1000</v>
      </c>
      <c r="BG3" s="60" t="s">
        <v>1001</v>
      </c>
      <c r="BH3" s="58" t="s">
        <v>1002</v>
      </c>
      <c r="BI3" s="61"/>
      <c r="BJ3" s="62">
        <v>5132</v>
      </c>
      <c r="BK3" s="49" t="s">
        <v>1003</v>
      </c>
      <c r="BL3" s="62"/>
      <c r="BM3" s="63" t="s">
        <v>1004</v>
      </c>
      <c r="BN3" s="64"/>
      <c r="BO3" s="65"/>
      <c r="BP3" s="66"/>
      <c r="BQ3" s="62"/>
      <c r="BR3" s="62"/>
      <c r="BS3" s="62" t="s">
        <v>1005</v>
      </c>
      <c r="BT3" s="49" t="s">
        <v>1006</v>
      </c>
      <c r="BU3" s="62"/>
      <c r="BV3" s="62" t="s">
        <v>1005</v>
      </c>
      <c r="BW3" s="67" t="s">
        <v>983</v>
      </c>
      <c r="BX3" s="62" t="s">
        <v>1007</v>
      </c>
      <c r="BY3" s="59"/>
      <c r="BZ3" s="62" t="s">
        <v>1008</v>
      </c>
      <c r="CA3" s="62" t="s">
        <v>1009</v>
      </c>
      <c r="CB3" s="62" t="s">
        <v>1010</v>
      </c>
      <c r="CC3" s="62" t="s">
        <v>1011</v>
      </c>
      <c r="CD3" s="49" t="s">
        <v>1012</v>
      </c>
      <c r="CE3" s="67" t="s">
        <v>1013</v>
      </c>
      <c r="CF3" s="62"/>
      <c r="CG3" s="62"/>
      <c r="CH3" s="62"/>
      <c r="CI3" s="62"/>
      <c r="CJ3" s="62" t="s">
        <v>1014</v>
      </c>
      <c r="CK3" s="67" t="s">
        <v>1015</v>
      </c>
      <c r="CL3" s="62" t="s">
        <v>1016</v>
      </c>
      <c r="CM3" s="62" t="s">
        <v>1017</v>
      </c>
      <c r="CN3" s="68" t="s">
        <v>1018</v>
      </c>
      <c r="CO3" s="69">
        <v>5193</v>
      </c>
      <c r="CP3" s="69" t="s">
        <v>1019</v>
      </c>
      <c r="CQ3" s="70" t="s">
        <v>1020</v>
      </c>
      <c r="CR3" s="68" t="s">
        <v>1021</v>
      </c>
      <c r="CS3" s="70" t="s">
        <v>1022</v>
      </c>
      <c r="CT3" s="69"/>
      <c r="CU3" s="69" t="s">
        <v>1023</v>
      </c>
      <c r="CV3" s="70">
        <v>5410</v>
      </c>
      <c r="CW3" s="71" t="s">
        <v>1022</v>
      </c>
      <c r="CX3" s="70" t="s">
        <v>1024</v>
      </c>
      <c r="CY3" s="70"/>
      <c r="CZ3" s="62"/>
      <c r="DA3" s="62"/>
      <c r="DB3" s="72" t="s">
        <v>1025</v>
      </c>
      <c r="DC3" s="72" t="s">
        <v>1026</v>
      </c>
      <c r="DD3" s="73"/>
    </row>
    <row r="4" spans="1:108" ht="12" customHeight="1">
      <c r="A4" s="74" t="s">
        <v>1027</v>
      </c>
      <c r="B4" s="75"/>
      <c r="C4" s="76"/>
      <c r="D4" s="77" t="s">
        <v>1028</v>
      </c>
      <c r="E4" s="77" t="s">
        <v>1028</v>
      </c>
      <c r="F4" s="78"/>
      <c r="G4" s="79" t="s">
        <v>1029</v>
      </c>
      <c r="H4" s="80">
        <v>1111</v>
      </c>
      <c r="I4" s="80" t="s">
        <v>1030</v>
      </c>
      <c r="J4" s="80">
        <v>1121</v>
      </c>
      <c r="K4" s="80">
        <v>1122</v>
      </c>
      <c r="L4" s="81" t="s">
        <v>1031</v>
      </c>
      <c r="M4" s="80">
        <v>1511</v>
      </c>
      <c r="N4" s="82" t="s">
        <v>1032</v>
      </c>
      <c r="O4" s="83">
        <v>1361</v>
      </c>
      <c r="P4" s="84" t="s">
        <v>1033</v>
      </c>
      <c r="Q4" s="83">
        <v>1332</v>
      </c>
      <c r="R4" s="83">
        <v>1337</v>
      </c>
      <c r="S4" s="83">
        <v>1341</v>
      </c>
      <c r="T4" s="83">
        <v>1342</v>
      </c>
      <c r="U4" s="83">
        <v>1343</v>
      </c>
      <c r="V4" s="83">
        <v>1344</v>
      </c>
      <c r="W4" s="83">
        <v>1345</v>
      </c>
      <c r="X4" s="85" t="s">
        <v>1034</v>
      </c>
      <c r="Y4" s="82" t="s">
        <v>1035</v>
      </c>
      <c r="Z4" s="83">
        <v>2111</v>
      </c>
      <c r="AA4" s="83">
        <v>2122</v>
      </c>
      <c r="AB4" s="83">
        <v>2112</v>
      </c>
      <c r="AC4" s="83">
        <v>2131</v>
      </c>
      <c r="AD4" s="86" t="s">
        <v>1036</v>
      </c>
      <c r="AE4" s="83">
        <v>2141</v>
      </c>
      <c r="AF4" s="83">
        <v>2142</v>
      </c>
      <c r="AG4" s="85" t="s">
        <v>1037</v>
      </c>
      <c r="AH4" s="83">
        <v>2310</v>
      </c>
      <c r="AI4" s="83" t="s">
        <v>1038</v>
      </c>
      <c r="AJ4" s="83" t="s">
        <v>1039</v>
      </c>
      <c r="AK4" s="83">
        <v>2460.242</v>
      </c>
      <c r="AL4" s="83" t="s">
        <v>1040</v>
      </c>
      <c r="AM4" s="52"/>
      <c r="AN4" s="82" t="s">
        <v>1041</v>
      </c>
      <c r="AO4" s="83">
        <v>3111</v>
      </c>
      <c r="AP4" s="83">
        <v>3112</v>
      </c>
      <c r="AQ4" s="83" t="s">
        <v>1042</v>
      </c>
      <c r="AR4" s="87" t="s">
        <v>1043</v>
      </c>
      <c r="AS4" s="88"/>
      <c r="AT4" s="89"/>
      <c r="AU4" s="74" t="s">
        <v>1027</v>
      </c>
      <c r="AV4" s="75"/>
      <c r="AW4" s="76"/>
      <c r="AX4" s="15" t="s">
        <v>1028</v>
      </c>
      <c r="AY4" s="77" t="s">
        <v>1028</v>
      </c>
      <c r="AZ4" s="90"/>
      <c r="BA4" s="91" t="s">
        <v>1044</v>
      </c>
      <c r="BB4" s="92">
        <v>5011</v>
      </c>
      <c r="BC4" s="92">
        <v>5023</v>
      </c>
      <c r="BD4" s="93">
        <v>5019</v>
      </c>
      <c r="BE4" s="93">
        <v>5031</v>
      </c>
      <c r="BF4" s="92">
        <v>5032</v>
      </c>
      <c r="BG4" s="94">
        <v>5038</v>
      </c>
      <c r="BH4" s="92">
        <v>5039</v>
      </c>
      <c r="BI4" s="95">
        <v>513</v>
      </c>
      <c r="BJ4" s="96" t="s">
        <v>1045</v>
      </c>
      <c r="BK4" s="83">
        <v>5136</v>
      </c>
      <c r="BL4" s="97">
        <v>5137</v>
      </c>
      <c r="BM4" s="97">
        <v>5138</v>
      </c>
      <c r="BN4" s="98">
        <v>5139</v>
      </c>
      <c r="BO4" s="99">
        <v>514</v>
      </c>
      <c r="BP4" s="100">
        <v>515</v>
      </c>
      <c r="BQ4" s="83">
        <v>5151</v>
      </c>
      <c r="BR4" s="97">
        <v>5153</v>
      </c>
      <c r="BS4" s="97">
        <v>5154</v>
      </c>
      <c r="BT4" s="83">
        <v>5155</v>
      </c>
      <c r="BU4" s="97">
        <v>5156</v>
      </c>
      <c r="BV4" s="97">
        <v>5159</v>
      </c>
      <c r="BW4" s="95">
        <v>516</v>
      </c>
      <c r="BX4" s="97">
        <v>5161</v>
      </c>
      <c r="BY4" s="93">
        <v>5162</v>
      </c>
      <c r="BZ4" s="97" t="s">
        <v>1046</v>
      </c>
      <c r="CA4" s="97">
        <v>5166</v>
      </c>
      <c r="CB4" s="97">
        <v>5167</v>
      </c>
      <c r="CC4" s="97">
        <v>5168</v>
      </c>
      <c r="CD4" s="83">
        <v>5169</v>
      </c>
      <c r="CE4" s="95">
        <v>517</v>
      </c>
      <c r="CF4" s="97">
        <v>5171</v>
      </c>
      <c r="CG4" s="97">
        <v>5172</v>
      </c>
      <c r="CH4" s="97">
        <v>5173</v>
      </c>
      <c r="CI4" s="97">
        <v>5175</v>
      </c>
      <c r="CJ4" s="97">
        <v>5179</v>
      </c>
      <c r="CK4" s="95">
        <v>518</v>
      </c>
      <c r="CL4" s="97" t="s">
        <v>1047</v>
      </c>
      <c r="CM4" s="97">
        <v>5182</v>
      </c>
      <c r="CN4" s="101">
        <v>519</v>
      </c>
      <c r="CO4" s="102" t="s">
        <v>1048</v>
      </c>
      <c r="CP4" s="58" t="s">
        <v>1049</v>
      </c>
      <c r="CQ4" s="102" t="s">
        <v>1050</v>
      </c>
      <c r="CR4" s="101" t="s">
        <v>1051</v>
      </c>
      <c r="CS4" s="102">
        <v>536</v>
      </c>
      <c r="CT4" s="102">
        <v>5361</v>
      </c>
      <c r="CU4" s="102" t="s">
        <v>1052</v>
      </c>
      <c r="CV4" s="102">
        <v>5499</v>
      </c>
      <c r="CW4" s="102" t="s">
        <v>1053</v>
      </c>
      <c r="CX4" s="102" t="s">
        <v>1054</v>
      </c>
      <c r="CY4" s="102">
        <v>61</v>
      </c>
      <c r="CZ4" s="97">
        <v>612</v>
      </c>
      <c r="DA4" s="97">
        <v>611</v>
      </c>
      <c r="DB4" s="97"/>
      <c r="DC4" s="97" t="s">
        <v>1055</v>
      </c>
      <c r="DD4" s="103">
        <v>8</v>
      </c>
    </row>
    <row r="5" spans="1:110" ht="12" customHeight="1">
      <c r="A5" s="104" t="s">
        <v>1056</v>
      </c>
      <c r="B5" s="105"/>
      <c r="C5" s="106"/>
      <c r="D5" s="107"/>
      <c r="E5" s="108">
        <f>IF(OR(E7&lt;=0,E6=0),"*",E7/E6)</f>
        <v>0.9819377290505374</v>
      </c>
      <c r="F5" s="78"/>
      <c r="G5" s="109">
        <f aca="true" t="shared" si="0" ref="G5:AS5">IF(OR(G7&lt;=0,G6=0),"*",G7/G6)</f>
        <v>0.9989423585404548</v>
      </c>
      <c r="H5" s="110">
        <f t="shared" si="0"/>
        <v>0.994463535700649</v>
      </c>
      <c r="I5" s="110">
        <f t="shared" si="0"/>
        <v>1</v>
      </c>
      <c r="J5" s="110">
        <f t="shared" si="0"/>
        <v>1</v>
      </c>
      <c r="K5" s="110">
        <f t="shared" si="0"/>
        <v>1</v>
      </c>
      <c r="L5" s="110">
        <f t="shared" si="0"/>
        <v>0.9999160298933579</v>
      </c>
      <c r="M5" s="110">
        <f t="shared" si="0"/>
        <v>1</v>
      </c>
      <c r="N5" s="111">
        <f t="shared" si="0"/>
        <v>1.0052295177222546</v>
      </c>
      <c r="O5" s="110">
        <f t="shared" si="0"/>
        <v>1.0676117775354417</v>
      </c>
      <c r="P5" s="110">
        <f t="shared" si="0"/>
        <v>1</v>
      </c>
      <c r="Q5" s="110" t="str">
        <f t="shared" si="0"/>
        <v>*</v>
      </c>
      <c r="R5" s="110">
        <f t="shared" si="0"/>
        <v>1</v>
      </c>
      <c r="S5" s="110">
        <f t="shared" si="0"/>
        <v>0.8571428571428571</v>
      </c>
      <c r="T5" s="110">
        <f t="shared" si="0"/>
        <v>1</v>
      </c>
      <c r="U5" s="110">
        <f t="shared" si="0"/>
        <v>0.8</v>
      </c>
      <c r="V5" s="110" t="str">
        <f t="shared" si="0"/>
        <v>*</v>
      </c>
      <c r="W5" s="110">
        <f t="shared" si="0"/>
        <v>1</v>
      </c>
      <c r="X5" s="110">
        <f t="shared" si="0"/>
        <v>1</v>
      </c>
      <c r="Y5" s="111">
        <f t="shared" si="0"/>
        <v>0.9726702508960573</v>
      </c>
      <c r="Z5" s="110">
        <f t="shared" si="0"/>
        <v>1.0190114068441065</v>
      </c>
      <c r="AA5" s="110">
        <f t="shared" si="0"/>
        <v>1</v>
      </c>
      <c r="AB5" s="110" t="str">
        <f t="shared" si="0"/>
        <v>*</v>
      </c>
      <c r="AC5" s="110">
        <f t="shared" si="0"/>
        <v>0.925</v>
      </c>
      <c r="AD5" s="110">
        <f t="shared" si="0"/>
        <v>1.000125517760763</v>
      </c>
      <c r="AE5" s="110">
        <f t="shared" si="0"/>
        <v>1.0122850122850122</v>
      </c>
      <c r="AF5" s="110" t="str">
        <f t="shared" si="0"/>
        <v>*</v>
      </c>
      <c r="AG5" s="110">
        <f t="shared" si="0"/>
        <v>1.21900826446281</v>
      </c>
      <c r="AH5" s="110" t="str">
        <f t="shared" si="0"/>
        <v>*</v>
      </c>
      <c r="AI5" s="110">
        <f t="shared" si="0"/>
        <v>1.3529411764705883</v>
      </c>
      <c r="AJ5" s="110">
        <f t="shared" si="0"/>
        <v>0.8913705583756345</v>
      </c>
      <c r="AK5" s="110">
        <f t="shared" si="0"/>
        <v>1.0142857142857142</v>
      </c>
      <c r="AL5" s="110">
        <f t="shared" si="0"/>
        <v>1</v>
      </c>
      <c r="AM5" s="111" t="str">
        <f t="shared" si="0"/>
        <v>*</v>
      </c>
      <c r="AN5" s="111">
        <f t="shared" si="0"/>
        <v>0.7920921707253208</v>
      </c>
      <c r="AO5" s="110">
        <f t="shared" si="0"/>
        <v>1</v>
      </c>
      <c r="AP5" s="110">
        <f t="shared" si="0"/>
        <v>0.4785809906291834</v>
      </c>
      <c r="AQ5" s="110">
        <f t="shared" si="0"/>
        <v>0.9905422446406053</v>
      </c>
      <c r="AR5" s="111">
        <f t="shared" si="0"/>
        <v>0.9998994368463395</v>
      </c>
      <c r="AS5" s="112">
        <f t="shared" si="0"/>
        <v>1</v>
      </c>
      <c r="AT5" s="113"/>
      <c r="AU5" s="104" t="s">
        <v>1056</v>
      </c>
      <c r="AV5" s="105"/>
      <c r="AW5" s="114"/>
      <c r="AX5" s="105"/>
      <c r="AY5" s="107"/>
      <c r="AZ5" s="115"/>
      <c r="BA5" s="116">
        <f aca="true" t="shared" si="1" ref="BA5:CF5">IF(OR(BA7&lt;=0,BA6=0),"*",BA7/BA6)</f>
        <v>0.9751796748137395</v>
      </c>
      <c r="BB5" s="117">
        <f t="shared" si="1"/>
        <v>1.0906050707730597</v>
      </c>
      <c r="BC5" s="117">
        <f t="shared" si="1"/>
        <v>0.88782562466773</v>
      </c>
      <c r="BD5" s="117" t="str">
        <f t="shared" si="1"/>
        <v>*</v>
      </c>
      <c r="BE5" s="117">
        <f t="shared" si="1"/>
        <v>0.7049594468820636</v>
      </c>
      <c r="BF5" s="117">
        <f t="shared" si="1"/>
        <v>0.7685375078947181</v>
      </c>
      <c r="BG5" s="117">
        <f t="shared" si="1"/>
        <v>0.65</v>
      </c>
      <c r="BH5" s="117" t="str">
        <f t="shared" si="1"/>
        <v>*</v>
      </c>
      <c r="BI5" s="118">
        <f t="shared" si="1"/>
        <v>0.860125260960334</v>
      </c>
      <c r="BJ5" s="117">
        <f t="shared" si="1"/>
        <v>1.173913043478261</v>
      </c>
      <c r="BK5" s="117">
        <f t="shared" si="1"/>
        <v>0.9479166666666666</v>
      </c>
      <c r="BL5" s="117">
        <f t="shared" si="1"/>
        <v>0.8280542986425339</v>
      </c>
      <c r="BM5" s="117" t="str">
        <f t="shared" si="1"/>
        <v>*</v>
      </c>
      <c r="BN5" s="117">
        <f t="shared" si="1"/>
        <v>0.8486809357889498</v>
      </c>
      <c r="BO5" s="118">
        <f t="shared" si="1"/>
        <v>0.5246753246753246</v>
      </c>
      <c r="BP5" s="118">
        <f t="shared" si="1"/>
        <v>0.9647860658841348</v>
      </c>
      <c r="BQ5" s="117">
        <f t="shared" si="1"/>
        <v>0.9511158342189161</v>
      </c>
      <c r="BR5" s="117">
        <f t="shared" si="1"/>
        <v>0.9642857142857143</v>
      </c>
      <c r="BS5" s="117">
        <f t="shared" si="1"/>
        <v>1.028613352898019</v>
      </c>
      <c r="BT5" s="117" t="str">
        <f t="shared" si="1"/>
        <v>*</v>
      </c>
      <c r="BU5" s="117">
        <f t="shared" si="1"/>
        <v>0.7594123048668503</v>
      </c>
      <c r="BV5" s="117">
        <f t="shared" si="1"/>
        <v>1.100452488687783</v>
      </c>
      <c r="BW5" s="118">
        <f t="shared" si="1"/>
        <v>0.7761459196967903</v>
      </c>
      <c r="BX5" s="117">
        <f t="shared" si="1"/>
        <v>0.7819548872180451</v>
      </c>
      <c r="BY5" s="117">
        <f t="shared" si="1"/>
        <v>1.0204918032786885</v>
      </c>
      <c r="BZ5" s="117">
        <f t="shared" si="1"/>
        <v>1.0355029585798816</v>
      </c>
      <c r="CA5" s="117">
        <f t="shared" si="1"/>
        <v>0.8516320474777448</v>
      </c>
      <c r="CB5" s="117">
        <f t="shared" si="1"/>
        <v>1.087719298245614</v>
      </c>
      <c r="CC5" s="117">
        <f t="shared" si="1"/>
        <v>0.5398230088495575</v>
      </c>
      <c r="CD5" s="117">
        <f t="shared" si="1"/>
        <v>0.7399076418888724</v>
      </c>
      <c r="CE5" s="118">
        <f t="shared" si="1"/>
        <v>0.7865535248041775</v>
      </c>
      <c r="CF5" s="117">
        <f t="shared" si="1"/>
        <v>0.6355382619974059</v>
      </c>
      <c r="CG5" s="117">
        <f aca="true" t="shared" si="2" ref="CG5:DD5">IF(OR(CG7&lt;=0,CG6=0),"*",CG7/CG6)</f>
        <v>0.632</v>
      </c>
      <c r="CH5" s="117">
        <f t="shared" si="2"/>
        <v>0.8260869565217391</v>
      </c>
      <c r="CI5" s="117">
        <f t="shared" si="2"/>
        <v>0.9051094890510949</v>
      </c>
      <c r="CJ5" s="117">
        <f t="shared" si="2"/>
        <v>1.0463576158940397</v>
      </c>
      <c r="CK5" s="118" t="str">
        <f t="shared" si="2"/>
        <v>*</v>
      </c>
      <c r="CL5" s="117" t="str">
        <f t="shared" si="2"/>
        <v>*</v>
      </c>
      <c r="CM5" s="117" t="str">
        <f t="shared" si="2"/>
        <v>*</v>
      </c>
      <c r="CN5" s="118">
        <f t="shared" si="2"/>
        <v>1.25</v>
      </c>
      <c r="CO5" s="117" t="str">
        <f t="shared" si="2"/>
        <v>*</v>
      </c>
      <c r="CP5" s="117">
        <f t="shared" si="2"/>
        <v>1.25</v>
      </c>
      <c r="CQ5" s="118">
        <f t="shared" si="2"/>
        <v>1.0147058823529411</v>
      </c>
      <c r="CR5" s="118">
        <f t="shared" si="2"/>
        <v>0.87</v>
      </c>
      <c r="CS5" s="118">
        <f t="shared" si="2"/>
        <v>1.0124688279301746</v>
      </c>
      <c r="CT5" s="117">
        <f t="shared" si="2"/>
        <v>1.0366748166259168</v>
      </c>
      <c r="CU5" s="117">
        <f t="shared" si="2"/>
        <v>1.0075112669003505</v>
      </c>
      <c r="CV5" s="118" t="str">
        <f t="shared" si="2"/>
        <v>*</v>
      </c>
      <c r="CW5" s="118">
        <f t="shared" si="2"/>
        <v>0.9988304093567252</v>
      </c>
      <c r="CX5" s="118">
        <f t="shared" si="2"/>
        <v>0.9</v>
      </c>
      <c r="CY5" s="118">
        <f t="shared" si="2"/>
        <v>0.9382612618418509</v>
      </c>
      <c r="CZ5" s="117">
        <f t="shared" si="2"/>
        <v>0.9419165235768062</v>
      </c>
      <c r="DA5" s="117">
        <f t="shared" si="2"/>
        <v>0.7906666666666666</v>
      </c>
      <c r="DB5" s="118">
        <f t="shared" si="2"/>
        <v>0.27515415306492563</v>
      </c>
      <c r="DC5" s="118" t="str">
        <f t="shared" si="2"/>
        <v>*</v>
      </c>
      <c r="DD5" s="119" t="str">
        <f t="shared" si="2"/>
        <v>*</v>
      </c>
      <c r="DE5" s="120"/>
      <c r="DF5" s="121"/>
    </row>
    <row r="6" spans="1:108" ht="12" customHeight="1">
      <c r="A6" s="104" t="s">
        <v>1057</v>
      </c>
      <c r="B6" s="105"/>
      <c r="C6" s="114"/>
      <c r="D6" s="122">
        <v>64942</v>
      </c>
      <c r="E6" s="122">
        <v>64942</v>
      </c>
      <c r="F6" s="123"/>
      <c r="G6" s="124">
        <v>28365</v>
      </c>
      <c r="H6" s="125">
        <v>5238</v>
      </c>
      <c r="I6" s="126">
        <v>1171</v>
      </c>
      <c r="J6" s="125">
        <v>5765</v>
      </c>
      <c r="K6" s="127">
        <v>1832</v>
      </c>
      <c r="L6" s="127">
        <v>11909</v>
      </c>
      <c r="M6" s="127">
        <v>2450</v>
      </c>
      <c r="N6" s="128">
        <v>3442</v>
      </c>
      <c r="O6" s="126">
        <v>917</v>
      </c>
      <c r="P6" s="125">
        <v>12</v>
      </c>
      <c r="Q6" s="125">
        <v>0</v>
      </c>
      <c r="R6" s="125">
        <v>1723</v>
      </c>
      <c r="S6" s="125">
        <v>49</v>
      </c>
      <c r="T6" s="125">
        <v>36</v>
      </c>
      <c r="U6" s="125">
        <v>15</v>
      </c>
      <c r="V6" s="125">
        <v>34</v>
      </c>
      <c r="W6" s="125">
        <v>21</v>
      </c>
      <c r="X6" s="125">
        <v>635</v>
      </c>
      <c r="Y6" s="128">
        <v>13392</v>
      </c>
      <c r="Z6" s="126">
        <v>263</v>
      </c>
      <c r="AA6" s="125">
        <v>293</v>
      </c>
      <c r="AB6" s="125">
        <v>0</v>
      </c>
      <c r="AC6" s="125">
        <v>120</v>
      </c>
      <c r="AD6" s="125">
        <v>7967</v>
      </c>
      <c r="AE6" s="125">
        <v>407</v>
      </c>
      <c r="AF6" s="125">
        <v>0</v>
      </c>
      <c r="AG6" s="125">
        <v>242</v>
      </c>
      <c r="AH6" s="125">
        <v>0</v>
      </c>
      <c r="AI6" s="125">
        <v>17</v>
      </c>
      <c r="AJ6" s="125">
        <v>3940</v>
      </c>
      <c r="AK6" s="125">
        <v>140</v>
      </c>
      <c r="AL6" s="129">
        <v>4920</v>
      </c>
      <c r="AM6" s="130">
        <v>0</v>
      </c>
      <c r="AN6" s="128">
        <v>3819</v>
      </c>
      <c r="AO6" s="126">
        <v>739</v>
      </c>
      <c r="AP6" s="125">
        <v>1494</v>
      </c>
      <c r="AQ6" s="127">
        <v>1586</v>
      </c>
      <c r="AR6" s="128">
        <v>9944</v>
      </c>
      <c r="AS6" s="131">
        <v>1060</v>
      </c>
      <c r="AT6" s="132"/>
      <c r="AU6" s="104" t="s">
        <v>1058</v>
      </c>
      <c r="AV6" s="105"/>
      <c r="AW6" s="114"/>
      <c r="AX6" s="107">
        <v>96227.67</v>
      </c>
      <c r="AY6" s="107">
        <v>96227.67</v>
      </c>
      <c r="AZ6" s="123"/>
      <c r="BA6" s="133">
        <v>20574.67</v>
      </c>
      <c r="BB6" s="134">
        <v>12858</v>
      </c>
      <c r="BC6" s="134">
        <v>1881</v>
      </c>
      <c r="BD6" s="134"/>
      <c r="BE6" s="135">
        <v>3760.5</v>
      </c>
      <c r="BF6" s="136">
        <v>1409.17</v>
      </c>
      <c r="BG6" s="137">
        <v>80</v>
      </c>
      <c r="BH6" s="137">
        <v>1</v>
      </c>
      <c r="BI6" s="138">
        <v>2395</v>
      </c>
      <c r="BJ6" s="134">
        <v>69</v>
      </c>
      <c r="BK6" s="139">
        <v>96</v>
      </c>
      <c r="BL6" s="139">
        <v>221</v>
      </c>
      <c r="BM6" s="139">
        <v>0</v>
      </c>
      <c r="BN6" s="140">
        <v>2009</v>
      </c>
      <c r="BO6" s="141">
        <v>770</v>
      </c>
      <c r="BP6" s="142">
        <v>5282</v>
      </c>
      <c r="BQ6" s="137">
        <v>941</v>
      </c>
      <c r="BR6" s="139">
        <v>784</v>
      </c>
      <c r="BS6" s="143">
        <v>1363</v>
      </c>
      <c r="BT6" s="139">
        <v>0</v>
      </c>
      <c r="BU6" s="139">
        <v>1089</v>
      </c>
      <c r="BV6" s="139">
        <v>1105</v>
      </c>
      <c r="BW6" s="144">
        <v>8443</v>
      </c>
      <c r="BX6" s="139">
        <v>133</v>
      </c>
      <c r="BY6" s="139">
        <v>244</v>
      </c>
      <c r="BZ6" s="139">
        <v>676</v>
      </c>
      <c r="CA6" s="139">
        <v>337</v>
      </c>
      <c r="CB6" s="145">
        <v>114</v>
      </c>
      <c r="CC6" s="146">
        <v>226</v>
      </c>
      <c r="CD6" s="134">
        <v>6713</v>
      </c>
      <c r="CE6" s="138">
        <v>1532</v>
      </c>
      <c r="CF6" s="147">
        <v>771</v>
      </c>
      <c r="CG6" s="136">
        <v>125</v>
      </c>
      <c r="CH6" s="136">
        <v>46</v>
      </c>
      <c r="CI6" s="136">
        <v>137</v>
      </c>
      <c r="CJ6" s="137">
        <v>453</v>
      </c>
      <c r="CK6" s="138">
        <v>0</v>
      </c>
      <c r="CL6" s="148">
        <v>0</v>
      </c>
      <c r="CM6" s="148">
        <v>0</v>
      </c>
      <c r="CN6" s="149">
        <v>36</v>
      </c>
      <c r="CO6" s="150">
        <v>0</v>
      </c>
      <c r="CP6" s="148">
        <v>36</v>
      </c>
      <c r="CQ6" s="151">
        <v>1020</v>
      </c>
      <c r="CR6" s="144">
        <v>100</v>
      </c>
      <c r="CS6" s="144">
        <v>2406</v>
      </c>
      <c r="CT6" s="135">
        <v>409</v>
      </c>
      <c r="CU6" s="148">
        <v>1997</v>
      </c>
      <c r="CV6" s="152">
        <v>0</v>
      </c>
      <c r="CW6" s="144">
        <v>8550</v>
      </c>
      <c r="CX6" s="144">
        <v>220</v>
      </c>
      <c r="CY6" s="144">
        <v>31034</v>
      </c>
      <c r="CZ6" s="134">
        <v>30284</v>
      </c>
      <c r="DA6" s="134">
        <v>750</v>
      </c>
      <c r="DB6" s="144">
        <v>13785</v>
      </c>
      <c r="DC6" s="144">
        <v>80</v>
      </c>
      <c r="DD6" s="153">
        <v>0</v>
      </c>
    </row>
    <row r="7" spans="1:112" ht="12.75" customHeight="1">
      <c r="A7" s="104" t="s">
        <v>729</v>
      </c>
      <c r="B7" s="105"/>
      <c r="C7" s="154">
        <f>IF(OR(E7&lt;=0,D7=0),"*",E7/D7)</f>
        <v>0.9819377290505374</v>
      </c>
      <c r="D7" s="122">
        <v>64942</v>
      </c>
      <c r="E7" s="107">
        <f>SUM(G7,N7,Y7,AL7,AM7,AN7,AR7,AS7)</f>
        <v>63769</v>
      </c>
      <c r="F7" s="123"/>
      <c r="G7" s="124">
        <f aca="true" t="shared" si="3" ref="G7:AS7">SUM(G9,G12,G15,G20,G25,G36,G43,G61,G63)</f>
        <v>28335</v>
      </c>
      <c r="H7" s="125">
        <f t="shared" si="3"/>
        <v>5209</v>
      </c>
      <c r="I7" s="126">
        <f t="shared" si="3"/>
        <v>1171</v>
      </c>
      <c r="J7" s="125">
        <f t="shared" si="3"/>
        <v>5765</v>
      </c>
      <c r="K7" s="127">
        <f t="shared" si="3"/>
        <v>1832</v>
      </c>
      <c r="L7" s="127">
        <f t="shared" si="3"/>
        <v>11908</v>
      </c>
      <c r="M7" s="127">
        <f t="shared" si="3"/>
        <v>2450</v>
      </c>
      <c r="N7" s="128">
        <f t="shared" si="3"/>
        <v>3460</v>
      </c>
      <c r="O7" s="126">
        <f t="shared" si="3"/>
        <v>979</v>
      </c>
      <c r="P7" s="125">
        <f t="shared" si="3"/>
        <v>12</v>
      </c>
      <c r="Q7" s="125">
        <f t="shared" si="3"/>
        <v>0</v>
      </c>
      <c r="R7" s="125">
        <f t="shared" si="3"/>
        <v>1723</v>
      </c>
      <c r="S7" s="125">
        <f t="shared" si="3"/>
        <v>42</v>
      </c>
      <c r="T7" s="125">
        <f t="shared" si="3"/>
        <v>36</v>
      </c>
      <c r="U7" s="125">
        <f t="shared" si="3"/>
        <v>12</v>
      </c>
      <c r="V7" s="125">
        <f t="shared" si="3"/>
        <v>0</v>
      </c>
      <c r="W7" s="125">
        <f t="shared" si="3"/>
        <v>21</v>
      </c>
      <c r="X7" s="125">
        <f t="shared" si="3"/>
        <v>635</v>
      </c>
      <c r="Y7" s="128">
        <f t="shared" si="3"/>
        <v>13026</v>
      </c>
      <c r="Z7" s="126">
        <f t="shared" si="3"/>
        <v>268</v>
      </c>
      <c r="AA7" s="125">
        <f t="shared" si="3"/>
        <v>293</v>
      </c>
      <c r="AB7" s="125">
        <f t="shared" si="3"/>
        <v>0</v>
      </c>
      <c r="AC7" s="125">
        <f t="shared" si="3"/>
        <v>111</v>
      </c>
      <c r="AD7" s="125">
        <f t="shared" si="3"/>
        <v>7968</v>
      </c>
      <c r="AE7" s="125">
        <f t="shared" si="3"/>
        <v>412</v>
      </c>
      <c r="AF7" s="125">
        <f t="shared" si="3"/>
        <v>0</v>
      </c>
      <c r="AG7" s="125">
        <f t="shared" si="3"/>
        <v>295</v>
      </c>
      <c r="AH7" s="125">
        <f t="shared" si="3"/>
        <v>0</v>
      </c>
      <c r="AI7" s="125">
        <f t="shared" si="3"/>
        <v>23</v>
      </c>
      <c r="AJ7" s="125">
        <f t="shared" si="3"/>
        <v>3512</v>
      </c>
      <c r="AK7" s="125">
        <f t="shared" si="3"/>
        <v>142</v>
      </c>
      <c r="AL7" s="129">
        <f t="shared" si="3"/>
        <v>4920</v>
      </c>
      <c r="AM7" s="130">
        <f t="shared" si="3"/>
        <v>0</v>
      </c>
      <c r="AN7" s="128">
        <f t="shared" si="3"/>
        <v>3025</v>
      </c>
      <c r="AO7" s="126">
        <f t="shared" si="3"/>
        <v>739</v>
      </c>
      <c r="AP7" s="125">
        <f t="shared" si="3"/>
        <v>715</v>
      </c>
      <c r="AQ7" s="127">
        <f t="shared" si="3"/>
        <v>1571</v>
      </c>
      <c r="AR7" s="128">
        <f t="shared" si="3"/>
        <v>9943</v>
      </c>
      <c r="AS7" s="131">
        <f t="shared" si="3"/>
        <v>1060</v>
      </c>
      <c r="AT7" s="132"/>
      <c r="AU7" s="104" t="s">
        <v>1059</v>
      </c>
      <c r="AV7" s="105"/>
      <c r="AW7" s="155">
        <f>IF(OR(AY7&lt;=0,AX7=0),"*",AY7/AX7)</f>
        <v>0.8379502486135225</v>
      </c>
      <c r="AX7" s="107">
        <v>96227.67</v>
      </c>
      <c r="AY7" s="107">
        <f>SUM(BA7,BI7,BO7,BW7,BP7,CE7,CK7,CN7,CQ7,CR7,CS7,CV7,CW7,CX7,CY7,DB7,DC7,DD7)</f>
        <v>80634</v>
      </c>
      <c r="AZ7" s="123"/>
      <c r="BA7" s="133">
        <f aca="true" t="shared" si="4" ref="BA7:CF7">SUM(BA9,BA12,BA15,BA20,BA25,BA36,BA43,BA61,BA63)</f>
        <v>20064</v>
      </c>
      <c r="BB7" s="134">
        <f t="shared" si="4"/>
        <v>14023</v>
      </c>
      <c r="BC7" s="134">
        <f t="shared" si="4"/>
        <v>1670</v>
      </c>
      <c r="BD7" s="134">
        <f t="shared" si="4"/>
        <v>585</v>
      </c>
      <c r="BE7" s="135">
        <f t="shared" si="4"/>
        <v>2651</v>
      </c>
      <c r="BF7" s="136">
        <f t="shared" si="4"/>
        <v>1083</v>
      </c>
      <c r="BG7" s="137">
        <f t="shared" si="4"/>
        <v>52</v>
      </c>
      <c r="BH7" s="137">
        <f t="shared" si="4"/>
        <v>0</v>
      </c>
      <c r="BI7" s="138">
        <f t="shared" si="4"/>
        <v>2060</v>
      </c>
      <c r="BJ7" s="134">
        <f t="shared" si="4"/>
        <v>81</v>
      </c>
      <c r="BK7" s="139">
        <f t="shared" si="4"/>
        <v>91</v>
      </c>
      <c r="BL7" s="139">
        <f t="shared" si="4"/>
        <v>183</v>
      </c>
      <c r="BM7" s="139">
        <f t="shared" si="4"/>
        <v>0</v>
      </c>
      <c r="BN7" s="140">
        <f t="shared" si="4"/>
        <v>1705</v>
      </c>
      <c r="BO7" s="141">
        <f t="shared" si="4"/>
        <v>404</v>
      </c>
      <c r="BP7" s="142">
        <f t="shared" si="4"/>
        <v>5096</v>
      </c>
      <c r="BQ7" s="137">
        <f t="shared" si="4"/>
        <v>895</v>
      </c>
      <c r="BR7" s="139">
        <f t="shared" si="4"/>
        <v>756</v>
      </c>
      <c r="BS7" s="143">
        <f t="shared" si="4"/>
        <v>1402</v>
      </c>
      <c r="BT7" s="139">
        <f t="shared" si="4"/>
        <v>0</v>
      </c>
      <c r="BU7" s="139">
        <f t="shared" si="4"/>
        <v>827</v>
      </c>
      <c r="BV7" s="139">
        <f t="shared" si="4"/>
        <v>1216</v>
      </c>
      <c r="BW7" s="144">
        <f t="shared" si="4"/>
        <v>6553</v>
      </c>
      <c r="BX7" s="139">
        <f t="shared" si="4"/>
        <v>104</v>
      </c>
      <c r="BY7" s="139">
        <f t="shared" si="4"/>
        <v>249</v>
      </c>
      <c r="BZ7" s="139">
        <f t="shared" si="4"/>
        <v>700</v>
      </c>
      <c r="CA7" s="139">
        <f t="shared" si="4"/>
        <v>287</v>
      </c>
      <c r="CB7" s="145">
        <f t="shared" si="4"/>
        <v>124</v>
      </c>
      <c r="CC7" s="146">
        <f t="shared" si="4"/>
        <v>122</v>
      </c>
      <c r="CD7" s="134">
        <f t="shared" si="4"/>
        <v>4967</v>
      </c>
      <c r="CE7" s="138">
        <f t="shared" si="4"/>
        <v>1205</v>
      </c>
      <c r="CF7" s="147">
        <f t="shared" si="4"/>
        <v>490</v>
      </c>
      <c r="CG7" s="136">
        <f aca="true" t="shared" si="5" ref="CG7:DD7">SUM(CG9,CG12,CG15,CG20,CG25,CG36,CG43,CG61,CG63)</f>
        <v>79</v>
      </c>
      <c r="CH7" s="136">
        <f t="shared" si="5"/>
        <v>38</v>
      </c>
      <c r="CI7" s="136">
        <f t="shared" si="5"/>
        <v>124</v>
      </c>
      <c r="CJ7" s="137">
        <f t="shared" si="5"/>
        <v>474</v>
      </c>
      <c r="CK7" s="138">
        <f t="shared" si="5"/>
        <v>0</v>
      </c>
      <c r="CL7" s="148">
        <f t="shared" si="5"/>
        <v>0</v>
      </c>
      <c r="CM7" s="148">
        <f t="shared" si="5"/>
        <v>0</v>
      </c>
      <c r="CN7" s="149">
        <f t="shared" si="5"/>
        <v>45</v>
      </c>
      <c r="CO7" s="150">
        <f t="shared" si="5"/>
        <v>0</v>
      </c>
      <c r="CP7" s="148">
        <f t="shared" si="5"/>
        <v>45</v>
      </c>
      <c r="CQ7" s="151">
        <f t="shared" si="5"/>
        <v>1035</v>
      </c>
      <c r="CR7" s="144">
        <f t="shared" si="5"/>
        <v>87</v>
      </c>
      <c r="CS7" s="144">
        <f t="shared" si="5"/>
        <v>2436</v>
      </c>
      <c r="CT7" s="135">
        <f t="shared" si="5"/>
        <v>424</v>
      </c>
      <c r="CU7" s="148">
        <f t="shared" si="5"/>
        <v>2012</v>
      </c>
      <c r="CV7" s="152">
        <f t="shared" si="5"/>
        <v>0</v>
      </c>
      <c r="CW7" s="144">
        <f t="shared" si="5"/>
        <v>8540</v>
      </c>
      <c r="CX7" s="144">
        <f t="shared" si="5"/>
        <v>198</v>
      </c>
      <c r="CY7" s="144">
        <f t="shared" si="5"/>
        <v>29118</v>
      </c>
      <c r="CZ7" s="134">
        <f t="shared" si="5"/>
        <v>28525</v>
      </c>
      <c r="DA7" s="134">
        <f t="shared" si="5"/>
        <v>593</v>
      </c>
      <c r="DB7" s="144">
        <f t="shared" si="5"/>
        <v>3793</v>
      </c>
      <c r="DC7" s="144">
        <f t="shared" si="5"/>
        <v>0</v>
      </c>
      <c r="DD7" s="153">
        <f t="shared" si="5"/>
        <v>0</v>
      </c>
      <c r="DE7" s="156"/>
      <c r="DF7" s="156"/>
      <c r="DG7" s="156"/>
      <c r="DH7" s="156"/>
    </row>
    <row r="8" spans="1:108" ht="6" customHeight="1">
      <c r="A8" s="157"/>
      <c r="B8" s="158"/>
      <c r="C8" s="159"/>
      <c r="D8" s="158"/>
      <c r="E8" s="160"/>
      <c r="F8" s="123"/>
      <c r="G8" s="161"/>
      <c r="H8" s="162"/>
      <c r="I8" s="163"/>
      <c r="J8" s="162"/>
      <c r="K8" s="164"/>
      <c r="L8" s="164"/>
      <c r="M8" s="164"/>
      <c r="N8" s="161"/>
      <c r="O8" s="163"/>
      <c r="P8" s="162"/>
      <c r="Q8" s="162"/>
      <c r="R8" s="164"/>
      <c r="S8" s="162"/>
      <c r="T8" s="162"/>
      <c r="U8" s="162"/>
      <c r="V8" s="162"/>
      <c r="W8" s="164"/>
      <c r="X8" s="162"/>
      <c r="Y8" s="161"/>
      <c r="Z8" s="163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5"/>
      <c r="AM8" s="166"/>
      <c r="AN8" s="161"/>
      <c r="AO8" s="163"/>
      <c r="AP8" s="162"/>
      <c r="AQ8" s="8"/>
      <c r="AR8" s="161"/>
      <c r="AS8" s="167"/>
      <c r="AT8" s="168"/>
      <c r="AU8" s="169"/>
      <c r="AV8" s="170"/>
      <c r="AW8" s="171"/>
      <c r="AX8" s="160"/>
      <c r="AY8" s="160"/>
      <c r="AZ8" s="166"/>
      <c r="BA8" s="172"/>
      <c r="BB8" s="166"/>
      <c r="BC8" s="166"/>
      <c r="BD8" s="166"/>
      <c r="BE8" s="166"/>
      <c r="BF8" s="166"/>
      <c r="BG8" s="166"/>
      <c r="BH8" s="166"/>
      <c r="BI8" s="173"/>
      <c r="BJ8" s="166"/>
      <c r="BK8" s="166"/>
      <c r="BL8" s="166"/>
      <c r="BM8" s="166"/>
      <c r="BN8" s="174"/>
      <c r="BO8" s="175"/>
      <c r="BP8" s="173"/>
      <c r="BQ8" s="166"/>
      <c r="BR8" s="166"/>
      <c r="BS8" s="166"/>
      <c r="BT8" s="166"/>
      <c r="BU8" s="166"/>
      <c r="BV8" s="166"/>
      <c r="BW8" s="173"/>
      <c r="BX8" s="166"/>
      <c r="BY8" s="166"/>
      <c r="BZ8" s="166"/>
      <c r="CA8" s="166"/>
      <c r="CB8" s="166"/>
      <c r="CC8" s="166"/>
      <c r="CD8" s="166"/>
      <c r="CE8" s="173"/>
      <c r="CF8" s="166"/>
      <c r="CG8" s="166"/>
      <c r="CH8" s="166"/>
      <c r="CI8" s="166"/>
      <c r="CJ8" s="166"/>
      <c r="CK8" s="173"/>
      <c r="CL8" s="166"/>
      <c r="CM8" s="166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66"/>
      <c r="DA8" s="166"/>
      <c r="DB8" s="166"/>
      <c r="DC8" s="166"/>
      <c r="DD8" s="176"/>
    </row>
    <row r="9" spans="1:108" ht="12" customHeight="1">
      <c r="A9" s="177" t="s">
        <v>1060</v>
      </c>
      <c r="B9" s="178"/>
      <c r="C9" s="179">
        <f aca="true" t="shared" si="6" ref="C9:C40">IF(OR(E9&lt;=0,D9=0),"*",E9/D9)</f>
        <v>0.9971925884334644</v>
      </c>
      <c r="D9" s="180">
        <v>5343</v>
      </c>
      <c r="E9" s="180">
        <f aca="true" t="shared" si="7" ref="E9:E40">SUM(G9,N9,Y9,AL9,AM9,AN9,AR9,AS9)</f>
        <v>5328</v>
      </c>
      <c r="F9" s="181"/>
      <c r="G9" s="182">
        <f aca="true" t="shared" si="8" ref="G9:AS9">SUM(G10:G11)</f>
        <v>0</v>
      </c>
      <c r="H9" s="183">
        <f t="shared" si="8"/>
        <v>0</v>
      </c>
      <c r="I9" s="183">
        <f t="shared" si="8"/>
        <v>0</v>
      </c>
      <c r="J9" s="183">
        <f t="shared" si="8"/>
        <v>0</v>
      </c>
      <c r="K9" s="183">
        <f t="shared" si="8"/>
        <v>0</v>
      </c>
      <c r="L9" s="183">
        <f t="shared" si="8"/>
        <v>0</v>
      </c>
      <c r="M9" s="183">
        <f t="shared" si="8"/>
        <v>0</v>
      </c>
      <c r="N9" s="184">
        <f t="shared" si="8"/>
        <v>7</v>
      </c>
      <c r="O9" s="185">
        <f t="shared" si="8"/>
        <v>0</v>
      </c>
      <c r="P9" s="185">
        <f t="shared" si="8"/>
        <v>7</v>
      </c>
      <c r="Q9" s="185">
        <f t="shared" si="8"/>
        <v>0</v>
      </c>
      <c r="R9" s="185">
        <f t="shared" si="8"/>
        <v>0</v>
      </c>
      <c r="S9" s="185">
        <f t="shared" si="8"/>
        <v>0</v>
      </c>
      <c r="T9" s="185">
        <f t="shared" si="8"/>
        <v>0</v>
      </c>
      <c r="U9" s="185">
        <f t="shared" si="8"/>
        <v>0</v>
      </c>
      <c r="V9" s="185">
        <f t="shared" si="8"/>
        <v>0</v>
      </c>
      <c r="W9" s="185">
        <f t="shared" si="8"/>
        <v>0</v>
      </c>
      <c r="X9" s="185">
        <f t="shared" si="8"/>
        <v>0</v>
      </c>
      <c r="Y9" s="184">
        <f t="shared" si="8"/>
        <v>0</v>
      </c>
      <c r="Z9" s="185">
        <f t="shared" si="8"/>
        <v>0</v>
      </c>
      <c r="AA9" s="185">
        <f t="shared" si="8"/>
        <v>0</v>
      </c>
      <c r="AB9" s="185">
        <f t="shared" si="8"/>
        <v>0</v>
      </c>
      <c r="AC9" s="185">
        <f t="shared" si="8"/>
        <v>0</v>
      </c>
      <c r="AD9" s="185">
        <f t="shared" si="8"/>
        <v>0</v>
      </c>
      <c r="AE9" s="185">
        <f t="shared" si="8"/>
        <v>0</v>
      </c>
      <c r="AF9" s="185">
        <f t="shared" si="8"/>
        <v>0</v>
      </c>
      <c r="AG9" s="185">
        <f t="shared" si="8"/>
        <v>0</v>
      </c>
      <c r="AH9" s="185">
        <f t="shared" si="8"/>
        <v>0</v>
      </c>
      <c r="AI9" s="185">
        <f t="shared" si="8"/>
        <v>0</v>
      </c>
      <c r="AJ9" s="185">
        <f t="shared" si="8"/>
        <v>0</v>
      </c>
      <c r="AK9" s="185">
        <f t="shared" si="8"/>
        <v>0</v>
      </c>
      <c r="AL9" s="186">
        <f t="shared" si="8"/>
        <v>0</v>
      </c>
      <c r="AM9" s="184">
        <f t="shared" si="8"/>
        <v>0</v>
      </c>
      <c r="AN9" s="184">
        <f t="shared" si="8"/>
        <v>1571</v>
      </c>
      <c r="AO9" s="185">
        <f t="shared" si="8"/>
        <v>0</v>
      </c>
      <c r="AP9" s="185">
        <f t="shared" si="8"/>
        <v>0</v>
      </c>
      <c r="AQ9" s="178">
        <f t="shared" si="8"/>
        <v>1571</v>
      </c>
      <c r="AR9" s="184">
        <f t="shared" si="8"/>
        <v>3750</v>
      </c>
      <c r="AS9" s="187">
        <f t="shared" si="8"/>
        <v>0</v>
      </c>
      <c r="AT9" s="178"/>
      <c r="AU9" s="177" t="s">
        <v>1060</v>
      </c>
      <c r="AV9" s="178"/>
      <c r="AW9" s="188">
        <f aca="true" t="shared" si="9" ref="AW9:AW40">IF(OR(AY9&lt;=0,AX9=0),"*",AY9/AX9)</f>
        <v>0.9696466682475694</v>
      </c>
      <c r="AX9" s="180">
        <v>4217</v>
      </c>
      <c r="AY9" s="180">
        <f aca="true" t="shared" si="10" ref="AY9:AY40">SUM(BA9,BI9,BO9,BW9,BP9,CE9,CK9,CN9,CQ9,CR9,CS9,CV9,CW9,CX9,CY9,DB9,DC9,DD9)</f>
        <v>4089</v>
      </c>
      <c r="AZ9" s="189"/>
      <c r="BA9" s="190">
        <f aca="true" t="shared" si="11" ref="BA9:CF9">SUM(BA10:BA11)</f>
        <v>0</v>
      </c>
      <c r="BB9" s="185">
        <f t="shared" si="11"/>
        <v>0</v>
      </c>
      <c r="BC9" s="185">
        <f t="shared" si="11"/>
        <v>0</v>
      </c>
      <c r="BD9" s="185">
        <f t="shared" si="11"/>
        <v>0</v>
      </c>
      <c r="BE9" s="185">
        <f t="shared" si="11"/>
        <v>0</v>
      </c>
      <c r="BF9" s="185">
        <f t="shared" si="11"/>
        <v>0</v>
      </c>
      <c r="BG9" s="185">
        <f t="shared" si="11"/>
        <v>0</v>
      </c>
      <c r="BH9" s="185">
        <f t="shared" si="11"/>
        <v>0</v>
      </c>
      <c r="BI9" s="184">
        <f t="shared" si="11"/>
        <v>0</v>
      </c>
      <c r="BJ9" s="185">
        <f t="shared" si="11"/>
        <v>0</v>
      </c>
      <c r="BK9" s="185">
        <f t="shared" si="11"/>
        <v>0</v>
      </c>
      <c r="BL9" s="185">
        <f t="shared" si="11"/>
        <v>0</v>
      </c>
      <c r="BM9" s="185">
        <f t="shared" si="11"/>
        <v>0</v>
      </c>
      <c r="BN9" s="191">
        <f t="shared" si="11"/>
        <v>0</v>
      </c>
      <c r="BO9" s="184">
        <f t="shared" si="11"/>
        <v>140</v>
      </c>
      <c r="BP9" s="182">
        <f t="shared" si="11"/>
        <v>20</v>
      </c>
      <c r="BQ9" s="185">
        <f t="shared" si="11"/>
        <v>0</v>
      </c>
      <c r="BR9" s="185">
        <f t="shared" si="11"/>
        <v>0</v>
      </c>
      <c r="BS9" s="185">
        <f t="shared" si="11"/>
        <v>0</v>
      </c>
      <c r="BT9" s="185">
        <f t="shared" si="11"/>
        <v>0</v>
      </c>
      <c r="BU9" s="185">
        <f t="shared" si="11"/>
        <v>20</v>
      </c>
      <c r="BV9" s="185">
        <f t="shared" si="11"/>
        <v>0</v>
      </c>
      <c r="BW9" s="184">
        <f t="shared" si="11"/>
        <v>0</v>
      </c>
      <c r="BX9" s="185">
        <f t="shared" si="11"/>
        <v>0</v>
      </c>
      <c r="BY9" s="185">
        <f t="shared" si="11"/>
        <v>0</v>
      </c>
      <c r="BZ9" s="185">
        <f t="shared" si="11"/>
        <v>0</v>
      </c>
      <c r="CA9" s="185">
        <f t="shared" si="11"/>
        <v>0</v>
      </c>
      <c r="CB9" s="185">
        <f t="shared" si="11"/>
        <v>0</v>
      </c>
      <c r="CC9" s="185">
        <f t="shared" si="11"/>
        <v>0</v>
      </c>
      <c r="CD9" s="185">
        <f t="shared" si="11"/>
        <v>0</v>
      </c>
      <c r="CE9" s="184">
        <f t="shared" si="11"/>
        <v>0</v>
      </c>
      <c r="CF9" s="185">
        <f t="shared" si="11"/>
        <v>0</v>
      </c>
      <c r="CG9" s="185">
        <f aca="true" t="shared" si="12" ref="CG9:DD9">SUM(CG10:CG11)</f>
        <v>0</v>
      </c>
      <c r="CH9" s="185">
        <f t="shared" si="12"/>
        <v>0</v>
      </c>
      <c r="CI9" s="185">
        <f t="shared" si="12"/>
        <v>0</v>
      </c>
      <c r="CJ9" s="185">
        <f t="shared" si="12"/>
        <v>0</v>
      </c>
      <c r="CK9" s="184">
        <f t="shared" si="12"/>
        <v>0</v>
      </c>
      <c r="CL9" s="185">
        <f t="shared" si="12"/>
        <v>0</v>
      </c>
      <c r="CM9" s="185">
        <f t="shared" si="12"/>
        <v>0</v>
      </c>
      <c r="CN9" s="184">
        <f t="shared" si="12"/>
        <v>0</v>
      </c>
      <c r="CO9" s="184">
        <f t="shared" si="12"/>
        <v>0</v>
      </c>
      <c r="CP9" s="184">
        <f t="shared" si="12"/>
        <v>0</v>
      </c>
      <c r="CQ9" s="184">
        <f t="shared" si="12"/>
        <v>0</v>
      </c>
      <c r="CR9" s="184">
        <f t="shared" si="12"/>
        <v>0</v>
      </c>
      <c r="CS9" s="184">
        <f t="shared" si="12"/>
        <v>0</v>
      </c>
      <c r="CT9" s="184">
        <f t="shared" si="12"/>
        <v>0</v>
      </c>
      <c r="CU9" s="184">
        <f t="shared" si="12"/>
        <v>0</v>
      </c>
      <c r="CV9" s="184">
        <f t="shared" si="12"/>
        <v>0</v>
      </c>
      <c r="CW9" s="184">
        <f t="shared" si="12"/>
        <v>0</v>
      </c>
      <c r="CX9" s="184">
        <f t="shared" si="12"/>
        <v>0</v>
      </c>
      <c r="CY9" s="184">
        <f t="shared" si="12"/>
        <v>179</v>
      </c>
      <c r="CZ9" s="185">
        <f t="shared" si="12"/>
        <v>179</v>
      </c>
      <c r="DA9" s="185">
        <f t="shared" si="12"/>
        <v>0</v>
      </c>
      <c r="DB9" s="185">
        <f t="shared" si="12"/>
        <v>3750</v>
      </c>
      <c r="DC9" s="191">
        <f t="shared" si="12"/>
        <v>0</v>
      </c>
      <c r="DD9" s="187">
        <f t="shared" si="12"/>
        <v>0</v>
      </c>
    </row>
    <row r="10" spans="1:108" ht="12.75" customHeight="1">
      <c r="A10" s="192"/>
      <c r="B10" s="8" t="s">
        <v>1061</v>
      </c>
      <c r="C10" s="193">
        <f t="shared" si="6"/>
        <v>0.9971889055472264</v>
      </c>
      <c r="D10" s="194">
        <v>5336</v>
      </c>
      <c r="E10" s="194">
        <f t="shared" si="7"/>
        <v>5321</v>
      </c>
      <c r="F10" s="195"/>
      <c r="G10" s="196">
        <f>SUM(H10:M10)</f>
        <v>0</v>
      </c>
      <c r="H10" s="197"/>
      <c r="I10" s="197"/>
      <c r="J10" s="197"/>
      <c r="K10" s="197"/>
      <c r="L10" s="197"/>
      <c r="M10" s="197"/>
      <c r="N10" s="198">
        <f>SUM(O10:X10)</f>
        <v>0</v>
      </c>
      <c r="O10" s="197"/>
      <c r="P10" s="197"/>
      <c r="Q10" s="197"/>
      <c r="R10" s="197"/>
      <c r="S10" s="197"/>
      <c r="T10" s="197"/>
      <c r="U10" s="197"/>
      <c r="V10" s="199"/>
      <c r="W10" s="197"/>
      <c r="X10" s="197"/>
      <c r="Y10" s="198">
        <f>SUM(Z10:AK10)</f>
        <v>0</v>
      </c>
      <c r="Z10" s="197">
        <f>příjmy!H64</f>
        <v>0</v>
      </c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200"/>
      <c r="AM10" s="201"/>
      <c r="AN10" s="198">
        <f>SUM(AO10:AQ10)</f>
        <v>1571</v>
      </c>
      <c r="AO10" s="197"/>
      <c r="AP10" s="197"/>
      <c r="AQ10" s="202">
        <f>příjmy!H220</f>
        <v>1571</v>
      </c>
      <c r="AR10" s="201">
        <f>příjmy!H233</f>
        <v>3750</v>
      </c>
      <c r="AS10" s="203">
        <f>příjmy!H249</f>
        <v>0</v>
      </c>
      <c r="AT10" s="7"/>
      <c r="AU10" s="192"/>
      <c r="AV10" s="8" t="s">
        <v>1062</v>
      </c>
      <c r="AW10" s="204">
        <f t="shared" si="9"/>
        <v>0.978125</v>
      </c>
      <c r="AX10" s="194">
        <v>4160</v>
      </c>
      <c r="AY10" s="194">
        <f t="shared" si="10"/>
        <v>4069</v>
      </c>
      <c r="AZ10" s="8"/>
      <c r="BA10" s="205">
        <f>SUM(BB10:BH10)</f>
        <v>0</v>
      </c>
      <c r="BB10" s="197"/>
      <c r="BC10" s="197">
        <f>výdaje!H28</f>
        <v>0</v>
      </c>
      <c r="BD10" s="197"/>
      <c r="BE10" s="197">
        <f>výdaje!H64</f>
        <v>0</v>
      </c>
      <c r="BF10" s="197">
        <f>výdaje!H94</f>
        <v>0</v>
      </c>
      <c r="BG10" s="197"/>
      <c r="BH10" s="197"/>
      <c r="BI10" s="206">
        <f>SUM(BJ10:BN10)</f>
        <v>0</v>
      </c>
      <c r="BJ10" s="197"/>
      <c r="BK10" s="197"/>
      <c r="BL10" s="197"/>
      <c r="BM10" s="197"/>
      <c r="BN10" s="207">
        <f>výdaje!H195</f>
        <v>0</v>
      </c>
      <c r="BO10" s="201">
        <f>výdaje!H254</f>
        <v>140</v>
      </c>
      <c r="BP10" s="208">
        <f>SUM(BQ10:BV10)</f>
        <v>0</v>
      </c>
      <c r="BQ10" s="197"/>
      <c r="BR10" s="197"/>
      <c r="BS10" s="197">
        <f>výdaje!H303</f>
        <v>0</v>
      </c>
      <c r="BT10" s="197"/>
      <c r="BU10" s="197">
        <f>výdaje!H333</f>
        <v>0</v>
      </c>
      <c r="BV10" s="197"/>
      <c r="BW10" s="206">
        <f>SUM(BX10:CD10)</f>
        <v>0</v>
      </c>
      <c r="BX10" s="197"/>
      <c r="BY10" s="197"/>
      <c r="BZ10" s="197"/>
      <c r="CA10" s="197"/>
      <c r="CB10" s="197"/>
      <c r="CC10" s="197"/>
      <c r="CD10" s="197">
        <f>výdaje!H448</f>
        <v>0</v>
      </c>
      <c r="CE10" s="206">
        <f>SUM(CF10:CJ10)</f>
        <v>0</v>
      </c>
      <c r="CF10" s="197">
        <f>výdaje!H503</f>
        <v>0</v>
      </c>
      <c r="CG10" s="197"/>
      <c r="CH10" s="197"/>
      <c r="CI10" s="197"/>
      <c r="CJ10" s="197"/>
      <c r="CK10" s="206">
        <f>SUM(CL10:CM10)</f>
        <v>0</v>
      </c>
      <c r="CL10" s="197"/>
      <c r="CM10" s="197"/>
      <c r="CN10" s="201">
        <f>SUM(CO10:CP10)</f>
        <v>0</v>
      </c>
      <c r="CO10" s="209"/>
      <c r="CP10" s="210"/>
      <c r="CQ10" s="201"/>
      <c r="CR10" s="201"/>
      <c r="CS10" s="201">
        <f>SUM(CT10:CU10)</f>
        <v>0</v>
      </c>
      <c r="CT10" s="209"/>
      <c r="CU10" s="210"/>
      <c r="CV10" s="201"/>
      <c r="CW10" s="201">
        <f>výdaje!H719</f>
        <v>0</v>
      </c>
      <c r="CX10" s="201"/>
      <c r="CY10" s="206">
        <f>CZ10+DA10</f>
        <v>179</v>
      </c>
      <c r="CZ10" s="197">
        <f>výdaje!H734+výdaje!H736</f>
        <v>179</v>
      </c>
      <c r="DA10" s="197"/>
      <c r="DB10" s="211">
        <f>výdaje!H763</f>
        <v>3750</v>
      </c>
      <c r="DC10" s="211"/>
      <c r="DD10" s="203"/>
    </row>
    <row r="11" spans="1:108" ht="12" customHeight="1">
      <c r="A11" s="192"/>
      <c r="B11" s="8" t="s">
        <v>1063</v>
      </c>
      <c r="C11" s="193">
        <f t="shared" si="6"/>
        <v>1</v>
      </c>
      <c r="D11" s="194">
        <v>7</v>
      </c>
      <c r="E11" s="194">
        <f t="shared" si="7"/>
        <v>7</v>
      </c>
      <c r="F11" s="195"/>
      <c r="G11" s="196">
        <f>SUM(H11:M11)</f>
        <v>0</v>
      </c>
      <c r="H11" s="197"/>
      <c r="I11" s="197"/>
      <c r="J11" s="197"/>
      <c r="K11" s="197"/>
      <c r="L11" s="197"/>
      <c r="M11" s="197"/>
      <c r="N11" s="198">
        <f>SUM(O11:X11)</f>
        <v>7</v>
      </c>
      <c r="O11" s="197" t="s">
        <v>1064</v>
      </c>
      <c r="P11" s="197">
        <f>příjmy!H42</f>
        <v>7</v>
      </c>
      <c r="Q11" s="197"/>
      <c r="R11" s="197"/>
      <c r="S11" s="197"/>
      <c r="T11" s="197"/>
      <c r="U11" s="197"/>
      <c r="V11" s="199"/>
      <c r="W11" s="197"/>
      <c r="X11" s="197"/>
      <c r="Y11" s="198">
        <f>SUM(Z11:AK11)</f>
        <v>0</v>
      </c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200"/>
      <c r="AM11" s="201"/>
      <c r="AN11" s="198">
        <f>SUM(AO11:AQ11)</f>
        <v>0</v>
      </c>
      <c r="AO11" s="197"/>
      <c r="AP11" s="197"/>
      <c r="AQ11" s="202"/>
      <c r="AR11" s="201"/>
      <c r="AS11" s="203"/>
      <c r="AT11" s="7"/>
      <c r="AU11" s="192"/>
      <c r="AV11" s="8" t="s">
        <v>1063</v>
      </c>
      <c r="AW11" s="204">
        <f t="shared" si="9"/>
        <v>0.3508771929824561</v>
      </c>
      <c r="AX11" s="194">
        <v>57</v>
      </c>
      <c r="AY11" s="194">
        <f t="shared" si="10"/>
        <v>20</v>
      </c>
      <c r="AZ11" s="8"/>
      <c r="BA11" s="205">
        <f>SUM(BB11:BH11)</f>
        <v>0</v>
      </c>
      <c r="BB11" s="197"/>
      <c r="BC11" s="197">
        <f>výdaje!H29</f>
        <v>0</v>
      </c>
      <c r="BD11" s="197"/>
      <c r="BE11" s="197"/>
      <c r="BF11" s="197"/>
      <c r="BG11" s="197"/>
      <c r="BH11" s="197"/>
      <c r="BI11" s="206">
        <f>SUM(BJ11:BN11)</f>
        <v>0</v>
      </c>
      <c r="BJ11" s="197"/>
      <c r="BK11" s="197"/>
      <c r="BL11" s="197"/>
      <c r="BM11" s="197"/>
      <c r="BN11" s="207">
        <f>výdaje!H196</f>
        <v>0</v>
      </c>
      <c r="BO11" s="201"/>
      <c r="BP11" s="208">
        <f>SUM(BQ11:BV11)</f>
        <v>20</v>
      </c>
      <c r="BQ11" s="197"/>
      <c r="BR11" s="197"/>
      <c r="BS11" s="197"/>
      <c r="BT11" s="197"/>
      <c r="BU11" s="197">
        <f>výdaje!H334+výdaje!H3279</f>
        <v>20</v>
      </c>
      <c r="BV11" s="197"/>
      <c r="BW11" s="206">
        <f>SUM(BX11:CD11)</f>
        <v>0</v>
      </c>
      <c r="BX11" s="197"/>
      <c r="BY11" s="197"/>
      <c r="BZ11" s="197"/>
      <c r="CA11" s="197"/>
      <c r="CB11" s="197"/>
      <c r="CC11" s="197"/>
      <c r="CD11" s="197">
        <f>výdaje!H447</f>
        <v>0</v>
      </c>
      <c r="CE11" s="206">
        <f>SUM(CF11:CJ11)</f>
        <v>0</v>
      </c>
      <c r="CF11" s="197"/>
      <c r="CG11" s="197"/>
      <c r="CH11" s="197"/>
      <c r="CI11" s="197"/>
      <c r="CJ11" s="197"/>
      <c r="CK11" s="206">
        <f>SUM(CL11:CM11)</f>
        <v>0</v>
      </c>
      <c r="CL11" s="197"/>
      <c r="CM11" s="197"/>
      <c r="CN11" s="201">
        <f>SUM(CO11:CP11)</f>
        <v>0</v>
      </c>
      <c r="CO11" s="212"/>
      <c r="CP11" s="207"/>
      <c r="CQ11" s="201"/>
      <c r="CR11" s="201"/>
      <c r="CS11" s="201">
        <f>SUM(CT11:CU11)</f>
        <v>0</v>
      </c>
      <c r="CT11" s="212"/>
      <c r="CU11" s="207">
        <f>výdaje!H636</f>
        <v>0</v>
      </c>
      <c r="CV11" s="201"/>
      <c r="CW11" s="201"/>
      <c r="CX11" s="201"/>
      <c r="CY11" s="206">
        <f>CZ11+DA11</f>
        <v>0</v>
      </c>
      <c r="CZ11" s="197"/>
      <c r="DA11" s="197"/>
      <c r="DB11" s="211"/>
      <c r="DC11" s="211"/>
      <c r="DD11" s="203"/>
    </row>
    <row r="12" spans="1:108" ht="12" customHeight="1">
      <c r="A12" s="213" t="s">
        <v>1065</v>
      </c>
      <c r="B12" s="214"/>
      <c r="C12" s="179">
        <f t="shared" si="6"/>
        <v>1.0238095238095237</v>
      </c>
      <c r="D12" s="180">
        <v>126</v>
      </c>
      <c r="E12" s="180">
        <f t="shared" si="7"/>
        <v>129</v>
      </c>
      <c r="F12" s="181"/>
      <c r="G12" s="215">
        <f aca="true" t="shared" si="13" ref="G12:AS12">SUM(G13:G14)</f>
        <v>0</v>
      </c>
      <c r="H12" s="216">
        <f t="shared" si="13"/>
        <v>0</v>
      </c>
      <c r="I12" s="216">
        <f t="shared" si="13"/>
        <v>0</v>
      </c>
      <c r="J12" s="216">
        <f t="shared" si="13"/>
        <v>0</v>
      </c>
      <c r="K12" s="216">
        <f t="shared" si="13"/>
        <v>0</v>
      </c>
      <c r="L12" s="216">
        <f t="shared" si="13"/>
        <v>0</v>
      </c>
      <c r="M12" s="216">
        <f t="shared" si="13"/>
        <v>0</v>
      </c>
      <c r="N12" s="217">
        <f t="shared" si="13"/>
        <v>8</v>
      </c>
      <c r="O12" s="218">
        <f t="shared" si="13"/>
        <v>8</v>
      </c>
      <c r="P12" s="218">
        <f t="shared" si="13"/>
        <v>0</v>
      </c>
      <c r="Q12" s="218">
        <f t="shared" si="13"/>
        <v>0</v>
      </c>
      <c r="R12" s="218">
        <f t="shared" si="13"/>
        <v>0</v>
      </c>
      <c r="S12" s="218">
        <f t="shared" si="13"/>
        <v>0</v>
      </c>
      <c r="T12" s="218">
        <f t="shared" si="13"/>
        <v>0</v>
      </c>
      <c r="U12" s="218">
        <f t="shared" si="13"/>
        <v>0</v>
      </c>
      <c r="V12" s="218">
        <f t="shared" si="13"/>
        <v>0</v>
      </c>
      <c r="W12" s="218">
        <f t="shared" si="13"/>
        <v>0</v>
      </c>
      <c r="X12" s="218">
        <f t="shared" si="13"/>
        <v>0</v>
      </c>
      <c r="Y12" s="217">
        <f t="shared" si="13"/>
        <v>121</v>
      </c>
      <c r="Z12" s="218">
        <f t="shared" si="13"/>
        <v>0</v>
      </c>
      <c r="AA12" s="218">
        <f t="shared" si="13"/>
        <v>0</v>
      </c>
      <c r="AB12" s="218">
        <f t="shared" si="13"/>
        <v>0</v>
      </c>
      <c r="AC12" s="218">
        <f t="shared" si="13"/>
        <v>0</v>
      </c>
      <c r="AD12" s="218">
        <f t="shared" si="13"/>
        <v>0</v>
      </c>
      <c r="AE12" s="218">
        <f t="shared" si="13"/>
        <v>0</v>
      </c>
      <c r="AF12" s="218">
        <f t="shared" si="13"/>
        <v>0</v>
      </c>
      <c r="AG12" s="218">
        <f t="shared" si="13"/>
        <v>120</v>
      </c>
      <c r="AH12" s="218">
        <f t="shared" si="13"/>
        <v>0</v>
      </c>
      <c r="AI12" s="218">
        <f t="shared" si="13"/>
        <v>0</v>
      </c>
      <c r="AJ12" s="218">
        <f t="shared" si="13"/>
        <v>1</v>
      </c>
      <c r="AK12" s="218">
        <f t="shared" si="13"/>
        <v>0</v>
      </c>
      <c r="AL12" s="219">
        <f t="shared" si="13"/>
        <v>0</v>
      </c>
      <c r="AM12" s="217">
        <f t="shared" si="13"/>
        <v>0</v>
      </c>
      <c r="AN12" s="217">
        <f t="shared" si="13"/>
        <v>0</v>
      </c>
      <c r="AO12" s="218">
        <f t="shared" si="13"/>
        <v>0</v>
      </c>
      <c r="AP12" s="218">
        <f t="shared" si="13"/>
        <v>0</v>
      </c>
      <c r="AQ12" s="214">
        <f t="shared" si="13"/>
        <v>0</v>
      </c>
      <c r="AR12" s="217">
        <f t="shared" si="13"/>
        <v>0</v>
      </c>
      <c r="AS12" s="220">
        <f t="shared" si="13"/>
        <v>0</v>
      </c>
      <c r="AT12" s="214"/>
      <c r="AU12" s="213" t="s">
        <v>1065</v>
      </c>
      <c r="AV12" s="214"/>
      <c r="AW12" s="188">
        <f t="shared" si="9"/>
        <v>0.9638876302673313</v>
      </c>
      <c r="AX12" s="180">
        <v>22070</v>
      </c>
      <c r="AY12" s="180">
        <f t="shared" si="10"/>
        <v>21273</v>
      </c>
      <c r="AZ12" s="189"/>
      <c r="BA12" s="221">
        <f>SUM(BA13:BA14)</f>
        <v>0</v>
      </c>
      <c r="BB12" s="218">
        <f>SUM(BB13:BB14)</f>
        <v>0</v>
      </c>
      <c r="BC12" s="218">
        <f>SUM(BC13:BC14)</f>
        <v>0</v>
      </c>
      <c r="BD12" s="218">
        <f>SUM(BD13:BD14)</f>
        <v>0</v>
      </c>
      <c r="BE12" s="218"/>
      <c r="BF12" s="218">
        <f aca="true" t="shared" si="14" ref="BF12:CK12">SUM(BF13:BF14)</f>
        <v>0</v>
      </c>
      <c r="BG12" s="218">
        <f t="shared" si="14"/>
        <v>0</v>
      </c>
      <c r="BH12" s="218">
        <f t="shared" si="14"/>
        <v>0</v>
      </c>
      <c r="BI12" s="217">
        <f t="shared" si="14"/>
        <v>250</v>
      </c>
      <c r="BJ12" s="218">
        <f t="shared" si="14"/>
        <v>0</v>
      </c>
      <c r="BK12" s="218">
        <f t="shared" si="14"/>
        <v>0</v>
      </c>
      <c r="BL12" s="218">
        <f t="shared" si="14"/>
        <v>0</v>
      </c>
      <c r="BM12" s="218">
        <f t="shared" si="14"/>
        <v>0</v>
      </c>
      <c r="BN12" s="222">
        <f t="shared" si="14"/>
        <v>250</v>
      </c>
      <c r="BO12" s="217">
        <f t="shared" si="14"/>
        <v>72</v>
      </c>
      <c r="BP12" s="215">
        <f t="shared" si="14"/>
        <v>314</v>
      </c>
      <c r="BQ12" s="218">
        <f t="shared" si="14"/>
        <v>0</v>
      </c>
      <c r="BR12" s="218">
        <f t="shared" si="14"/>
        <v>0</v>
      </c>
      <c r="BS12" s="218">
        <f t="shared" si="14"/>
        <v>0</v>
      </c>
      <c r="BT12" s="218">
        <f t="shared" si="14"/>
        <v>0</v>
      </c>
      <c r="BU12" s="218">
        <f t="shared" si="14"/>
        <v>314</v>
      </c>
      <c r="BV12" s="218">
        <f t="shared" si="14"/>
        <v>0</v>
      </c>
      <c r="BW12" s="217">
        <f t="shared" si="14"/>
        <v>47</v>
      </c>
      <c r="BX12" s="218">
        <f t="shared" si="14"/>
        <v>0</v>
      </c>
      <c r="BY12" s="218">
        <f t="shared" si="14"/>
        <v>0</v>
      </c>
      <c r="BZ12" s="218">
        <f t="shared" si="14"/>
        <v>23</v>
      </c>
      <c r="CA12" s="218">
        <f t="shared" si="14"/>
        <v>0</v>
      </c>
      <c r="CB12" s="218">
        <f t="shared" si="14"/>
        <v>0</v>
      </c>
      <c r="CC12" s="218">
        <f t="shared" si="14"/>
        <v>0</v>
      </c>
      <c r="CD12" s="218">
        <f t="shared" si="14"/>
        <v>24</v>
      </c>
      <c r="CE12" s="217">
        <f t="shared" si="14"/>
        <v>40</v>
      </c>
      <c r="CF12" s="218">
        <f t="shared" si="14"/>
        <v>40</v>
      </c>
      <c r="CG12" s="218">
        <f t="shared" si="14"/>
        <v>0</v>
      </c>
      <c r="CH12" s="218">
        <f t="shared" si="14"/>
        <v>0</v>
      </c>
      <c r="CI12" s="218">
        <f t="shared" si="14"/>
        <v>0</v>
      </c>
      <c r="CJ12" s="218">
        <f t="shared" si="14"/>
        <v>0</v>
      </c>
      <c r="CK12" s="217">
        <f t="shared" si="14"/>
        <v>0</v>
      </c>
      <c r="CL12" s="218">
        <f aca="true" t="shared" si="15" ref="CL12:DD12">SUM(CL13:CL14)</f>
        <v>0</v>
      </c>
      <c r="CM12" s="218">
        <f t="shared" si="15"/>
        <v>0</v>
      </c>
      <c r="CN12" s="217">
        <f t="shared" si="15"/>
        <v>0</v>
      </c>
      <c r="CO12" s="217">
        <f t="shared" si="15"/>
        <v>0</v>
      </c>
      <c r="CP12" s="217">
        <f t="shared" si="15"/>
        <v>0</v>
      </c>
      <c r="CQ12" s="217">
        <f t="shared" si="15"/>
        <v>0</v>
      </c>
      <c r="CR12" s="217">
        <f t="shared" si="15"/>
        <v>0</v>
      </c>
      <c r="CS12" s="217">
        <f t="shared" si="15"/>
        <v>0</v>
      </c>
      <c r="CT12" s="217">
        <f t="shared" si="15"/>
        <v>0</v>
      </c>
      <c r="CU12" s="217">
        <f t="shared" si="15"/>
        <v>0</v>
      </c>
      <c r="CV12" s="217">
        <f t="shared" si="15"/>
        <v>0</v>
      </c>
      <c r="CW12" s="217">
        <f t="shared" si="15"/>
        <v>0</v>
      </c>
      <c r="CX12" s="217">
        <f t="shared" si="15"/>
        <v>0</v>
      </c>
      <c r="CY12" s="217">
        <f t="shared" si="15"/>
        <v>20550</v>
      </c>
      <c r="CZ12" s="218">
        <f t="shared" si="15"/>
        <v>20550</v>
      </c>
      <c r="DA12" s="218">
        <f t="shared" si="15"/>
        <v>0</v>
      </c>
      <c r="DB12" s="218">
        <f t="shared" si="15"/>
        <v>0</v>
      </c>
      <c r="DC12" s="218">
        <f t="shared" si="15"/>
        <v>0</v>
      </c>
      <c r="DD12" s="220">
        <f t="shared" si="15"/>
        <v>0</v>
      </c>
    </row>
    <row r="13" spans="1:108" ht="12.75" customHeight="1">
      <c r="A13" s="192"/>
      <c r="B13" s="8" t="s">
        <v>1066</v>
      </c>
      <c r="C13" s="193">
        <f t="shared" si="6"/>
        <v>1.0238095238095237</v>
      </c>
      <c r="D13" s="194">
        <v>126</v>
      </c>
      <c r="E13" s="194">
        <f t="shared" si="7"/>
        <v>129</v>
      </c>
      <c r="F13" s="195"/>
      <c r="G13" s="196">
        <f>SUM(H13:M13)</f>
        <v>0</v>
      </c>
      <c r="H13" s="197"/>
      <c r="I13" s="197"/>
      <c r="J13" s="197"/>
      <c r="K13" s="197"/>
      <c r="L13" s="197"/>
      <c r="M13" s="197"/>
      <c r="N13" s="198">
        <f>SUM(O13:X13)</f>
        <v>8</v>
      </c>
      <c r="O13" s="197">
        <f>příjmy!H24</f>
        <v>8</v>
      </c>
      <c r="P13" s="197"/>
      <c r="Q13" s="197"/>
      <c r="R13" s="197"/>
      <c r="S13" s="197"/>
      <c r="T13" s="197"/>
      <c r="U13" s="197"/>
      <c r="V13" s="199"/>
      <c r="W13" s="197"/>
      <c r="X13" s="197"/>
      <c r="Y13" s="198">
        <f>SUM(Z13:AK13)</f>
        <v>121</v>
      </c>
      <c r="Z13" s="197"/>
      <c r="AA13" s="197"/>
      <c r="AB13" s="197"/>
      <c r="AC13" s="197"/>
      <c r="AD13" s="197"/>
      <c r="AE13" s="197"/>
      <c r="AF13" s="197"/>
      <c r="AG13" s="197">
        <f>příjmy!H124</f>
        <v>120</v>
      </c>
      <c r="AH13" s="197"/>
      <c r="AI13" s="197"/>
      <c r="AJ13" s="197">
        <f>příjmy!H142</f>
        <v>1</v>
      </c>
      <c r="AK13" s="197"/>
      <c r="AL13" s="200"/>
      <c r="AM13" s="201"/>
      <c r="AN13" s="198">
        <f>SUM(AO13:AQ13)</f>
        <v>0</v>
      </c>
      <c r="AO13" s="197"/>
      <c r="AP13" s="197"/>
      <c r="AQ13" s="202"/>
      <c r="AR13" s="201"/>
      <c r="AS13" s="203"/>
      <c r="AT13" s="7"/>
      <c r="AU13" s="192"/>
      <c r="AV13" s="8" t="s">
        <v>1066</v>
      </c>
      <c r="AW13" s="204">
        <f t="shared" si="9"/>
        <v>0.9638876302673313</v>
      </c>
      <c r="AX13" s="194">
        <v>22070</v>
      </c>
      <c r="AY13" s="194">
        <f t="shared" si="10"/>
        <v>21273</v>
      </c>
      <c r="AZ13" s="8"/>
      <c r="BA13" s="205">
        <f>SUM(BB13:BH13)</f>
        <v>0</v>
      </c>
      <c r="BB13" s="197"/>
      <c r="BC13" s="197"/>
      <c r="BD13" s="197"/>
      <c r="BE13" s="197"/>
      <c r="BF13" s="197"/>
      <c r="BG13" s="197"/>
      <c r="BH13" s="197"/>
      <c r="BI13" s="206">
        <f>SUM(BJ13:BN13)</f>
        <v>250</v>
      </c>
      <c r="BJ13" s="197">
        <f>výdaje!H138</f>
        <v>0</v>
      </c>
      <c r="BK13" s="197"/>
      <c r="BL13" s="197">
        <f>výdaje!H157</f>
        <v>0</v>
      </c>
      <c r="BM13" s="197"/>
      <c r="BN13" s="207">
        <f>výdaje!H197</f>
        <v>250</v>
      </c>
      <c r="BO13" s="201">
        <f>výdaje!H255</f>
        <v>72</v>
      </c>
      <c r="BP13" s="208">
        <f>SUM(BQ13:BV13)</f>
        <v>314</v>
      </c>
      <c r="BQ13" s="197"/>
      <c r="BR13" s="197"/>
      <c r="BS13" s="197"/>
      <c r="BT13" s="197"/>
      <c r="BU13" s="197">
        <f>výdaje!H335</f>
        <v>314</v>
      </c>
      <c r="BV13" s="197"/>
      <c r="BW13" s="206">
        <f>SUM(BX13:CD13)</f>
        <v>47</v>
      </c>
      <c r="BX13" s="197"/>
      <c r="BY13" s="197">
        <f>výdaje!H378</f>
        <v>0</v>
      </c>
      <c r="BZ13" s="197">
        <f>výdaje!H407</f>
        <v>23</v>
      </c>
      <c r="CA13" s="197"/>
      <c r="CB13" s="197"/>
      <c r="CC13" s="197"/>
      <c r="CD13" s="197">
        <f>výdaje!H449</f>
        <v>24</v>
      </c>
      <c r="CE13" s="206">
        <f>SUM(CF13:CJ13)</f>
        <v>40</v>
      </c>
      <c r="CF13" s="197">
        <f>výdaje!H504</f>
        <v>40</v>
      </c>
      <c r="CG13" s="197"/>
      <c r="CH13" s="197"/>
      <c r="CI13" s="197"/>
      <c r="CJ13" s="197"/>
      <c r="CK13" s="206">
        <f>SUM(CL13:CM13)</f>
        <v>0</v>
      </c>
      <c r="CL13" s="197"/>
      <c r="CM13" s="197"/>
      <c r="CN13" s="201">
        <f>SUM(CO13:CP13)</f>
        <v>0</v>
      </c>
      <c r="CO13" s="209"/>
      <c r="CP13" s="210"/>
      <c r="CQ13" s="201"/>
      <c r="CR13" s="201"/>
      <c r="CS13" s="201">
        <f>SUM(CT13:CU13)</f>
        <v>0</v>
      </c>
      <c r="CT13" s="209"/>
      <c r="CU13" s="210"/>
      <c r="CV13" s="201"/>
      <c r="CW13" s="201"/>
      <c r="CX13" s="201"/>
      <c r="CY13" s="206">
        <f>CZ13+DA13</f>
        <v>20550</v>
      </c>
      <c r="CZ13" s="197">
        <f>výdaje!H747+výdaje!H756</f>
        <v>20550</v>
      </c>
      <c r="DA13" s="197"/>
      <c r="DB13" s="211"/>
      <c r="DC13" s="211">
        <f>výdaje!H669</f>
        <v>0</v>
      </c>
      <c r="DD13" s="203"/>
    </row>
    <row r="14" spans="1:108" ht="12.75" customHeight="1">
      <c r="A14" s="192"/>
      <c r="B14" s="8" t="s">
        <v>1067</v>
      </c>
      <c r="C14" s="193" t="str">
        <f t="shared" si="6"/>
        <v>*</v>
      </c>
      <c r="D14" s="194">
        <v>0</v>
      </c>
      <c r="E14" s="194">
        <f t="shared" si="7"/>
        <v>0</v>
      </c>
      <c r="F14" s="195"/>
      <c r="G14" s="196">
        <f>SUM(H14:M14)</f>
        <v>0</v>
      </c>
      <c r="H14" s="197"/>
      <c r="I14" s="197"/>
      <c r="J14" s="197"/>
      <c r="K14" s="197"/>
      <c r="L14" s="197"/>
      <c r="M14" s="197"/>
      <c r="N14" s="198">
        <f>SUM(O14:X14)</f>
        <v>0</v>
      </c>
      <c r="O14" s="197"/>
      <c r="P14" s="197"/>
      <c r="Q14" s="197"/>
      <c r="R14" s="197"/>
      <c r="S14" s="197"/>
      <c r="T14" s="197"/>
      <c r="U14" s="197"/>
      <c r="V14" s="199"/>
      <c r="W14" s="197"/>
      <c r="X14" s="197"/>
      <c r="Y14" s="198">
        <f>SUM(Z14:AK14)</f>
        <v>0</v>
      </c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>
        <f>příjmy!H165</f>
        <v>0</v>
      </c>
      <c r="AK14" s="197"/>
      <c r="AL14" s="200"/>
      <c r="AM14" s="201"/>
      <c r="AN14" s="198">
        <f>SUM(AO14:AQ14)</f>
        <v>0</v>
      </c>
      <c r="AO14" s="197"/>
      <c r="AP14" s="197"/>
      <c r="AQ14" s="202"/>
      <c r="AR14" s="201"/>
      <c r="AS14" s="203"/>
      <c r="AT14" s="7"/>
      <c r="AU14" s="192"/>
      <c r="AV14" s="8" t="s">
        <v>1067</v>
      </c>
      <c r="AW14" s="204" t="str">
        <f t="shared" si="9"/>
        <v>*</v>
      </c>
      <c r="AX14" s="194">
        <v>0</v>
      </c>
      <c r="AY14" s="194">
        <f t="shared" si="10"/>
        <v>0</v>
      </c>
      <c r="AZ14" s="8"/>
      <c r="BA14" s="205">
        <f>SUM(BB14:BH14)</f>
        <v>0</v>
      </c>
      <c r="BB14" s="197"/>
      <c r="BC14" s="197"/>
      <c r="BD14" s="197"/>
      <c r="BE14" s="197"/>
      <c r="BF14" s="197"/>
      <c r="BG14" s="197"/>
      <c r="BH14" s="197"/>
      <c r="BI14" s="206">
        <f>SUM(BJ14:BN14)</f>
        <v>0</v>
      </c>
      <c r="BJ14" s="197"/>
      <c r="BK14" s="197"/>
      <c r="BL14" s="197"/>
      <c r="BM14" s="197"/>
      <c r="BN14" s="207">
        <f>výdaje!H198</f>
        <v>0</v>
      </c>
      <c r="BO14" s="201"/>
      <c r="BP14" s="208">
        <f>SUM(BQ14:BV14)</f>
        <v>0</v>
      </c>
      <c r="BQ14" s="197"/>
      <c r="BR14" s="197"/>
      <c r="BS14" s="197"/>
      <c r="BT14" s="197"/>
      <c r="BU14" s="197"/>
      <c r="BV14" s="197"/>
      <c r="BW14" s="206">
        <f>SUM(BX14:CD14)</f>
        <v>0</v>
      </c>
      <c r="BX14" s="197"/>
      <c r="BY14" s="197"/>
      <c r="BZ14" s="197"/>
      <c r="CA14" s="197"/>
      <c r="CB14" s="197"/>
      <c r="CC14" s="197"/>
      <c r="CD14" s="197"/>
      <c r="CE14" s="206">
        <f>SUM(CF14:CJ14)</f>
        <v>0</v>
      </c>
      <c r="CF14" s="197"/>
      <c r="CG14" s="197"/>
      <c r="CH14" s="197"/>
      <c r="CI14" s="197"/>
      <c r="CJ14" s="197"/>
      <c r="CK14" s="206">
        <f>SUM(CL14:CM14)</f>
        <v>0</v>
      </c>
      <c r="CL14" s="197"/>
      <c r="CM14" s="197"/>
      <c r="CN14" s="201">
        <f>SUM(CO14:CP14)</f>
        <v>0</v>
      </c>
      <c r="CO14" s="223">
        <f>výdaje!H586</f>
        <v>0</v>
      </c>
      <c r="CP14" s="224"/>
      <c r="CQ14" s="201"/>
      <c r="CR14" s="201"/>
      <c r="CS14" s="201">
        <f>SUM(CT14:CU14)</f>
        <v>0</v>
      </c>
      <c r="CT14" s="223"/>
      <c r="CU14" s="224">
        <f>výdaje!H637</f>
        <v>0</v>
      </c>
      <c r="CV14" s="201"/>
      <c r="CW14" s="201"/>
      <c r="CX14" s="201"/>
      <c r="CY14" s="206">
        <f>CZ14+DA14</f>
        <v>0</v>
      </c>
      <c r="CZ14" s="197"/>
      <c r="DA14" s="197"/>
      <c r="DB14" s="211"/>
      <c r="DC14" s="211"/>
      <c r="DD14" s="203"/>
    </row>
    <row r="15" spans="1:108" ht="12" customHeight="1">
      <c r="A15" s="213" t="s">
        <v>1068</v>
      </c>
      <c r="B15" s="214"/>
      <c r="C15" s="179">
        <f t="shared" si="6"/>
        <v>1</v>
      </c>
      <c r="D15" s="180">
        <v>2406</v>
      </c>
      <c r="E15" s="180">
        <f t="shared" si="7"/>
        <v>2406</v>
      </c>
      <c r="F15" s="181"/>
      <c r="G15" s="215">
        <f aca="true" t="shared" si="16" ref="G15:AS15">SUM(G16:G19)</f>
        <v>0</v>
      </c>
      <c r="H15" s="216">
        <f t="shared" si="16"/>
        <v>0</v>
      </c>
      <c r="I15" s="216">
        <f t="shared" si="16"/>
        <v>0</v>
      </c>
      <c r="J15" s="216">
        <f t="shared" si="16"/>
        <v>0</v>
      </c>
      <c r="K15" s="216">
        <f t="shared" si="16"/>
        <v>0</v>
      </c>
      <c r="L15" s="216">
        <f t="shared" si="16"/>
        <v>0</v>
      </c>
      <c r="M15" s="216">
        <f t="shared" si="16"/>
        <v>0</v>
      </c>
      <c r="N15" s="217">
        <f t="shared" si="16"/>
        <v>0</v>
      </c>
      <c r="O15" s="218">
        <f t="shared" si="16"/>
        <v>0</v>
      </c>
      <c r="P15" s="218">
        <f t="shared" si="16"/>
        <v>0</v>
      </c>
      <c r="Q15" s="218">
        <f t="shared" si="16"/>
        <v>0</v>
      </c>
      <c r="R15" s="218">
        <f t="shared" si="16"/>
        <v>0</v>
      </c>
      <c r="S15" s="218">
        <f t="shared" si="16"/>
        <v>0</v>
      </c>
      <c r="T15" s="218">
        <f t="shared" si="16"/>
        <v>0</v>
      </c>
      <c r="U15" s="218">
        <f t="shared" si="16"/>
        <v>0</v>
      </c>
      <c r="V15" s="218">
        <f t="shared" si="16"/>
        <v>0</v>
      </c>
      <c r="W15" s="218">
        <f t="shared" si="16"/>
        <v>0</v>
      </c>
      <c r="X15" s="218">
        <f t="shared" si="16"/>
        <v>0</v>
      </c>
      <c r="Y15" s="217">
        <f t="shared" si="16"/>
        <v>0</v>
      </c>
      <c r="Z15" s="218">
        <f t="shared" si="16"/>
        <v>0</v>
      </c>
      <c r="AA15" s="218">
        <f t="shared" si="16"/>
        <v>0</v>
      </c>
      <c r="AB15" s="218">
        <f t="shared" si="16"/>
        <v>0</v>
      </c>
      <c r="AC15" s="218">
        <f t="shared" si="16"/>
        <v>0</v>
      </c>
      <c r="AD15" s="218">
        <f t="shared" si="16"/>
        <v>0</v>
      </c>
      <c r="AE15" s="218">
        <f t="shared" si="16"/>
        <v>0</v>
      </c>
      <c r="AF15" s="218">
        <f t="shared" si="16"/>
        <v>0</v>
      </c>
      <c r="AG15" s="218">
        <f t="shared" si="16"/>
        <v>0</v>
      </c>
      <c r="AH15" s="218">
        <f t="shared" si="16"/>
        <v>0</v>
      </c>
      <c r="AI15" s="218">
        <f t="shared" si="16"/>
        <v>0</v>
      </c>
      <c r="AJ15" s="218">
        <f t="shared" si="16"/>
        <v>0</v>
      </c>
      <c r="AK15" s="218">
        <f t="shared" si="16"/>
        <v>0</v>
      </c>
      <c r="AL15" s="219">
        <f t="shared" si="16"/>
        <v>143</v>
      </c>
      <c r="AM15" s="217">
        <f t="shared" si="16"/>
        <v>0</v>
      </c>
      <c r="AN15" s="217">
        <f t="shared" si="16"/>
        <v>0</v>
      </c>
      <c r="AO15" s="218">
        <f t="shared" si="16"/>
        <v>0</v>
      </c>
      <c r="AP15" s="218">
        <f t="shared" si="16"/>
        <v>0</v>
      </c>
      <c r="AQ15" s="214">
        <f t="shared" si="16"/>
        <v>0</v>
      </c>
      <c r="AR15" s="217">
        <f t="shared" si="16"/>
        <v>1632</v>
      </c>
      <c r="AS15" s="220">
        <f t="shared" si="16"/>
        <v>631</v>
      </c>
      <c r="AT15" s="214"/>
      <c r="AU15" s="213" t="s">
        <v>1068</v>
      </c>
      <c r="AV15" s="214"/>
      <c r="AW15" s="188">
        <f t="shared" si="9"/>
        <v>0.9986168741355463</v>
      </c>
      <c r="AX15" s="180">
        <v>6507</v>
      </c>
      <c r="AY15" s="180">
        <f t="shared" si="10"/>
        <v>6498</v>
      </c>
      <c r="AZ15" s="189"/>
      <c r="BA15" s="221">
        <f aca="true" t="shared" si="17" ref="BA15:CF15">SUM(BA16:BA19)</f>
        <v>0</v>
      </c>
      <c r="BB15" s="218">
        <f t="shared" si="17"/>
        <v>0</v>
      </c>
      <c r="BC15" s="218">
        <f t="shared" si="17"/>
        <v>0</v>
      </c>
      <c r="BD15" s="218">
        <f t="shared" si="17"/>
        <v>0</v>
      </c>
      <c r="BE15" s="218">
        <f t="shared" si="17"/>
        <v>0</v>
      </c>
      <c r="BF15" s="218">
        <f t="shared" si="17"/>
        <v>0</v>
      </c>
      <c r="BG15" s="218">
        <f t="shared" si="17"/>
        <v>0</v>
      </c>
      <c r="BH15" s="218">
        <f t="shared" si="17"/>
        <v>0</v>
      </c>
      <c r="BI15" s="217">
        <f t="shared" si="17"/>
        <v>0</v>
      </c>
      <c r="BJ15" s="218">
        <f t="shared" si="17"/>
        <v>0</v>
      </c>
      <c r="BK15" s="218">
        <f t="shared" si="17"/>
        <v>0</v>
      </c>
      <c r="BL15" s="218">
        <f t="shared" si="17"/>
        <v>0</v>
      </c>
      <c r="BM15" s="218">
        <f t="shared" si="17"/>
        <v>0</v>
      </c>
      <c r="BN15" s="222">
        <f t="shared" si="17"/>
        <v>0</v>
      </c>
      <c r="BO15" s="217">
        <f t="shared" si="17"/>
        <v>0</v>
      </c>
      <c r="BP15" s="215">
        <f t="shared" si="17"/>
        <v>0</v>
      </c>
      <c r="BQ15" s="218">
        <f t="shared" si="17"/>
        <v>0</v>
      </c>
      <c r="BR15" s="218">
        <f t="shared" si="17"/>
        <v>0</v>
      </c>
      <c r="BS15" s="218">
        <f t="shared" si="17"/>
        <v>0</v>
      </c>
      <c r="BT15" s="218">
        <f t="shared" si="17"/>
        <v>0</v>
      </c>
      <c r="BU15" s="218">
        <f t="shared" si="17"/>
        <v>0</v>
      </c>
      <c r="BV15" s="218">
        <f t="shared" si="17"/>
        <v>0</v>
      </c>
      <c r="BW15" s="217">
        <f t="shared" si="17"/>
        <v>0</v>
      </c>
      <c r="BX15" s="218">
        <f t="shared" si="17"/>
        <v>0</v>
      </c>
      <c r="BY15" s="218">
        <f t="shared" si="17"/>
        <v>0</v>
      </c>
      <c r="BZ15" s="218">
        <f t="shared" si="17"/>
        <v>0</v>
      </c>
      <c r="CA15" s="218">
        <f t="shared" si="17"/>
        <v>0</v>
      </c>
      <c r="CB15" s="218">
        <f t="shared" si="17"/>
        <v>0</v>
      </c>
      <c r="CC15" s="218">
        <f t="shared" si="17"/>
        <v>0</v>
      </c>
      <c r="CD15" s="218">
        <f t="shared" si="17"/>
        <v>0</v>
      </c>
      <c r="CE15" s="217">
        <f t="shared" si="17"/>
        <v>0</v>
      </c>
      <c r="CF15" s="218">
        <f t="shared" si="17"/>
        <v>0</v>
      </c>
      <c r="CG15" s="218">
        <f aca="true" t="shared" si="18" ref="CG15:DD15">SUM(CG16:CG19)</f>
        <v>0</v>
      </c>
      <c r="CH15" s="218">
        <f t="shared" si="18"/>
        <v>0</v>
      </c>
      <c r="CI15" s="218">
        <f t="shared" si="18"/>
        <v>0</v>
      </c>
      <c r="CJ15" s="218">
        <f t="shared" si="18"/>
        <v>0</v>
      </c>
      <c r="CK15" s="217">
        <f t="shared" si="18"/>
        <v>0</v>
      </c>
      <c r="CL15" s="218">
        <f t="shared" si="18"/>
        <v>0</v>
      </c>
      <c r="CM15" s="218">
        <f t="shared" si="18"/>
        <v>0</v>
      </c>
      <c r="CN15" s="217">
        <f t="shared" si="18"/>
        <v>0</v>
      </c>
      <c r="CO15" s="217">
        <f t="shared" si="18"/>
        <v>0</v>
      </c>
      <c r="CP15" s="217">
        <f t="shared" si="18"/>
        <v>0</v>
      </c>
      <c r="CQ15" s="217">
        <f t="shared" si="18"/>
        <v>0</v>
      </c>
      <c r="CR15" s="217">
        <f t="shared" si="18"/>
        <v>0</v>
      </c>
      <c r="CS15" s="217">
        <f t="shared" si="18"/>
        <v>0</v>
      </c>
      <c r="CT15" s="217">
        <f t="shared" si="18"/>
        <v>0</v>
      </c>
      <c r="CU15" s="217">
        <f t="shared" si="18"/>
        <v>0</v>
      </c>
      <c r="CV15" s="217">
        <f t="shared" si="18"/>
        <v>0</v>
      </c>
      <c r="CW15" s="217">
        <f t="shared" si="18"/>
        <v>3656</v>
      </c>
      <c r="CX15" s="217">
        <f t="shared" si="18"/>
        <v>0</v>
      </c>
      <c r="CY15" s="217">
        <f t="shared" si="18"/>
        <v>2842</v>
      </c>
      <c r="CZ15" s="218">
        <f t="shared" si="18"/>
        <v>2842</v>
      </c>
      <c r="DA15" s="218">
        <f t="shared" si="18"/>
        <v>0</v>
      </c>
      <c r="DB15" s="218">
        <f t="shared" si="18"/>
        <v>0</v>
      </c>
      <c r="DC15" s="218">
        <f t="shared" si="18"/>
        <v>0</v>
      </c>
      <c r="DD15" s="220">
        <f t="shared" si="18"/>
        <v>0</v>
      </c>
    </row>
    <row r="16" spans="1:120" ht="12" customHeight="1">
      <c r="A16" s="192"/>
      <c r="B16" s="225" t="s">
        <v>1069</v>
      </c>
      <c r="C16" s="193">
        <f t="shared" si="6"/>
        <v>1</v>
      </c>
      <c r="D16" s="194">
        <v>143</v>
      </c>
      <c r="E16" s="194">
        <f t="shared" si="7"/>
        <v>143</v>
      </c>
      <c r="F16" s="195"/>
      <c r="G16" s="196">
        <f>SUM(H16:M16)</f>
        <v>0</v>
      </c>
      <c r="H16" s="197"/>
      <c r="I16" s="197"/>
      <c r="J16" s="197"/>
      <c r="K16" s="197"/>
      <c r="L16" s="197"/>
      <c r="M16" s="197"/>
      <c r="N16" s="198">
        <f>SUM(O16:X16)</f>
        <v>0</v>
      </c>
      <c r="O16" s="197"/>
      <c r="P16" s="197"/>
      <c r="Q16" s="197"/>
      <c r="R16" s="197"/>
      <c r="S16" s="197"/>
      <c r="T16" s="197"/>
      <c r="U16" s="197"/>
      <c r="V16" s="199"/>
      <c r="W16" s="197"/>
      <c r="X16" s="197"/>
      <c r="Y16" s="198">
        <f>SUM(Z16:AK16)</f>
        <v>0</v>
      </c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200">
        <f>příjmy!H195</f>
        <v>143</v>
      </c>
      <c r="AM16" s="201"/>
      <c r="AN16" s="198">
        <f>SUM(AO16:AQ16)</f>
        <v>0</v>
      </c>
      <c r="AO16" s="197"/>
      <c r="AP16" s="197"/>
      <c r="AQ16" s="202"/>
      <c r="AR16" s="201"/>
      <c r="AS16" s="203"/>
      <c r="AT16" s="7"/>
      <c r="AU16" s="192"/>
      <c r="AV16" s="225" t="s">
        <v>1069</v>
      </c>
      <c r="AW16" s="204">
        <f t="shared" si="9"/>
        <v>1</v>
      </c>
      <c r="AX16" s="194">
        <v>3760</v>
      </c>
      <c r="AY16" s="194">
        <f t="shared" si="10"/>
        <v>3760</v>
      </c>
      <c r="AZ16" s="8"/>
      <c r="BA16" s="205">
        <f>SUM(BB16:BH16)</f>
        <v>0</v>
      </c>
      <c r="BB16" s="197"/>
      <c r="BC16" s="197"/>
      <c r="BD16" s="197"/>
      <c r="BE16" s="197"/>
      <c r="BF16" s="197"/>
      <c r="BG16" s="197"/>
      <c r="BH16" s="197"/>
      <c r="BI16" s="206">
        <f>SUM(BJ16:BN16)</f>
        <v>0</v>
      </c>
      <c r="BJ16" s="197"/>
      <c r="BK16" s="197"/>
      <c r="BL16" s="197">
        <f>výdaje!H139</f>
        <v>0</v>
      </c>
      <c r="BM16" s="197"/>
      <c r="BN16" s="207"/>
      <c r="BO16" s="201"/>
      <c r="BP16" s="208">
        <f>SUM(BQ16:BV16)</f>
        <v>0</v>
      </c>
      <c r="BQ16" s="197"/>
      <c r="BR16" s="197"/>
      <c r="BS16" s="197"/>
      <c r="BT16" s="197"/>
      <c r="BU16" s="197"/>
      <c r="BV16" s="197"/>
      <c r="BW16" s="206">
        <f>SUM(BX16:CD16)</f>
        <v>0</v>
      </c>
      <c r="BX16" s="197"/>
      <c r="BY16" s="197"/>
      <c r="BZ16" s="197"/>
      <c r="CA16" s="197"/>
      <c r="CB16" s="197"/>
      <c r="CC16" s="197"/>
      <c r="CD16" s="197"/>
      <c r="CE16" s="206">
        <f>SUM(CF16:CJ16)</f>
        <v>0</v>
      </c>
      <c r="CF16" s="197"/>
      <c r="CG16" s="197"/>
      <c r="CH16" s="197"/>
      <c r="CI16" s="197"/>
      <c r="CJ16" s="197"/>
      <c r="CK16" s="206">
        <f>SUM(CL16:CM16)</f>
        <v>0</v>
      </c>
      <c r="CL16" s="197"/>
      <c r="CM16" s="197"/>
      <c r="CN16" s="201">
        <f>SUM(CO16:CP16)</f>
        <v>0</v>
      </c>
      <c r="CO16" s="212"/>
      <c r="CP16" s="207"/>
      <c r="CQ16" s="201"/>
      <c r="CR16" s="201"/>
      <c r="CS16" s="201">
        <f>SUM(CT16:CU16)</f>
        <v>0</v>
      </c>
      <c r="CT16" s="209"/>
      <c r="CU16" s="210"/>
      <c r="CV16" s="201"/>
      <c r="CW16" s="201">
        <f>výdaje!H694</f>
        <v>3025</v>
      </c>
      <c r="CX16" s="201"/>
      <c r="CY16" s="206">
        <f>CZ16+DA16</f>
        <v>735</v>
      </c>
      <c r="CZ16" s="197">
        <f>výdaje!H742+výdaje!H748</f>
        <v>735</v>
      </c>
      <c r="DA16" s="197"/>
      <c r="DB16" s="211"/>
      <c r="DC16" s="211"/>
      <c r="DD16" s="203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</row>
    <row r="17" spans="1:108" ht="12.75" customHeight="1">
      <c r="A17" s="192"/>
      <c r="B17" s="227" t="s">
        <v>1070</v>
      </c>
      <c r="C17" s="193">
        <f t="shared" si="6"/>
        <v>1</v>
      </c>
      <c r="D17" s="194">
        <v>631</v>
      </c>
      <c r="E17" s="194">
        <f t="shared" si="7"/>
        <v>631</v>
      </c>
      <c r="F17" s="195"/>
      <c r="G17" s="196">
        <f>SUM(H17:M17)</f>
        <v>0</v>
      </c>
      <c r="H17" s="197"/>
      <c r="I17" s="197"/>
      <c r="J17" s="197"/>
      <c r="K17" s="197"/>
      <c r="L17" s="197"/>
      <c r="M17" s="197"/>
      <c r="N17" s="198">
        <f>SUM(O17:X17)</f>
        <v>0</v>
      </c>
      <c r="O17" s="197"/>
      <c r="P17" s="197"/>
      <c r="Q17" s="197"/>
      <c r="R17" s="197"/>
      <c r="S17" s="197"/>
      <c r="T17" s="197"/>
      <c r="U17" s="197"/>
      <c r="V17" s="199"/>
      <c r="W17" s="197"/>
      <c r="X17" s="197"/>
      <c r="Y17" s="198">
        <f>SUM(Z17:AK17)</f>
        <v>0</v>
      </c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200"/>
      <c r="AM17" s="201"/>
      <c r="AN17" s="198">
        <f>SUM(AO17:AQ17)</f>
        <v>0</v>
      </c>
      <c r="AO17" s="197"/>
      <c r="AP17" s="197"/>
      <c r="AQ17" s="202"/>
      <c r="AR17" s="201"/>
      <c r="AS17" s="203">
        <f>příjmy!H226</f>
        <v>631</v>
      </c>
      <c r="AT17" s="7"/>
      <c r="AU17" s="192"/>
      <c r="AV17" s="227" t="s">
        <v>1070</v>
      </c>
      <c r="AW17" s="204">
        <f t="shared" si="9"/>
        <v>1</v>
      </c>
      <c r="AX17" s="194">
        <v>631</v>
      </c>
      <c r="AY17" s="194">
        <f t="shared" si="10"/>
        <v>631</v>
      </c>
      <c r="AZ17" s="8"/>
      <c r="BA17" s="205">
        <f>SUM(BB17:BH17)</f>
        <v>0</v>
      </c>
      <c r="BB17" s="197"/>
      <c r="BC17" s="197"/>
      <c r="BD17" s="197"/>
      <c r="BE17" s="197"/>
      <c r="BF17" s="197"/>
      <c r="BG17" s="197"/>
      <c r="BH17" s="197"/>
      <c r="BI17" s="206">
        <f>SUM(BJ17:BN17)</f>
        <v>0</v>
      </c>
      <c r="BJ17" s="197"/>
      <c r="BK17" s="197"/>
      <c r="BL17" s="197"/>
      <c r="BM17" s="197"/>
      <c r="BN17" s="207"/>
      <c r="BO17" s="201"/>
      <c r="BP17" s="208">
        <f>SUM(BQ17:BV17)</f>
        <v>0</v>
      </c>
      <c r="BQ17" s="197"/>
      <c r="BR17" s="197"/>
      <c r="BS17" s="197"/>
      <c r="BT17" s="197"/>
      <c r="BU17" s="197"/>
      <c r="BV17" s="197"/>
      <c r="BW17" s="206">
        <f>SUM(BX17:CD17)</f>
        <v>0</v>
      </c>
      <c r="BX17" s="197"/>
      <c r="BY17" s="197"/>
      <c r="BZ17" s="197"/>
      <c r="CA17" s="197"/>
      <c r="CB17" s="197"/>
      <c r="CC17" s="197"/>
      <c r="CD17" s="197"/>
      <c r="CE17" s="206">
        <f>SUM(CF17:CJ17)</f>
        <v>0</v>
      </c>
      <c r="CF17" s="197"/>
      <c r="CG17" s="197"/>
      <c r="CH17" s="197"/>
      <c r="CI17" s="197"/>
      <c r="CJ17" s="197"/>
      <c r="CK17" s="206"/>
      <c r="CL17" s="197"/>
      <c r="CM17" s="197"/>
      <c r="CN17" s="201">
        <f>SUM(CO17:CP17)</f>
        <v>0</v>
      </c>
      <c r="CO17" s="209"/>
      <c r="CP17" s="210"/>
      <c r="CQ17" s="201"/>
      <c r="CR17" s="201"/>
      <c r="CS17" s="201">
        <f>SUM(CT17:CU17)</f>
        <v>0</v>
      </c>
      <c r="CT17" s="228"/>
      <c r="CU17" s="229"/>
      <c r="CV17" s="201"/>
      <c r="CW17" s="201">
        <f>výdaje!H695</f>
        <v>631</v>
      </c>
      <c r="CX17" s="201"/>
      <c r="CY17" s="206">
        <f>CZ17+DA17</f>
        <v>0</v>
      </c>
      <c r="CZ17" s="197"/>
      <c r="DA17" s="197"/>
      <c r="DB17" s="211"/>
      <c r="DC17" s="211"/>
      <c r="DD17" s="203"/>
    </row>
    <row r="18" spans="1:108" ht="12" customHeight="1">
      <c r="A18" s="192"/>
      <c r="B18" s="8" t="s">
        <v>1071</v>
      </c>
      <c r="C18" s="193" t="str">
        <f t="shared" si="6"/>
        <v>*</v>
      </c>
      <c r="D18" s="194">
        <v>0</v>
      </c>
      <c r="E18" s="194">
        <f t="shared" si="7"/>
        <v>0</v>
      </c>
      <c r="F18" s="195"/>
      <c r="G18" s="196">
        <f>SUM(H18:M18)</f>
        <v>0</v>
      </c>
      <c r="H18" s="197"/>
      <c r="I18" s="197"/>
      <c r="J18" s="197"/>
      <c r="K18" s="197"/>
      <c r="L18" s="197"/>
      <c r="M18" s="197"/>
      <c r="N18" s="198">
        <f>SUM(O18:X18)</f>
        <v>0</v>
      </c>
      <c r="O18" s="197"/>
      <c r="P18" s="197"/>
      <c r="Q18" s="197"/>
      <c r="R18" s="197"/>
      <c r="S18" s="197"/>
      <c r="T18" s="197"/>
      <c r="U18" s="197"/>
      <c r="V18" s="199"/>
      <c r="W18" s="197"/>
      <c r="X18" s="197"/>
      <c r="Y18" s="198">
        <f>SUM(Z18:AK18)</f>
        <v>0</v>
      </c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200"/>
      <c r="AM18" s="201"/>
      <c r="AN18" s="198">
        <f>SUM(AO18:AQ18)</f>
        <v>0</v>
      </c>
      <c r="AO18" s="197"/>
      <c r="AP18" s="197"/>
      <c r="AQ18" s="202"/>
      <c r="AR18" s="201"/>
      <c r="AS18" s="203"/>
      <c r="AT18" s="7"/>
      <c r="AU18" s="192"/>
      <c r="AV18" s="8" t="s">
        <v>1071</v>
      </c>
      <c r="AW18" s="204" t="str">
        <f t="shared" si="9"/>
        <v>*</v>
      </c>
      <c r="AX18" s="194">
        <v>0</v>
      </c>
      <c r="AY18" s="194">
        <f t="shared" si="10"/>
        <v>0</v>
      </c>
      <c r="AZ18" s="8"/>
      <c r="BA18" s="205">
        <f>SUM(BB18:BH18)</f>
        <v>0</v>
      </c>
      <c r="BB18" s="197"/>
      <c r="BC18" s="197"/>
      <c r="BD18" s="197"/>
      <c r="BE18" s="197"/>
      <c r="BF18" s="197"/>
      <c r="BG18" s="197"/>
      <c r="BH18" s="197"/>
      <c r="BI18" s="206">
        <f>SUM(BJ18:BN18)</f>
        <v>0</v>
      </c>
      <c r="BJ18" s="197"/>
      <c r="BK18" s="197"/>
      <c r="BL18" s="197"/>
      <c r="BM18" s="197"/>
      <c r="BN18" s="207"/>
      <c r="BO18" s="201"/>
      <c r="BP18" s="208">
        <f>SUM(BQ18:BV18)</f>
        <v>0</v>
      </c>
      <c r="BQ18" s="197"/>
      <c r="BR18" s="197"/>
      <c r="BS18" s="197"/>
      <c r="BT18" s="197"/>
      <c r="BU18" s="197"/>
      <c r="BV18" s="197"/>
      <c r="BW18" s="206">
        <f>SUM(BX18:CD18)</f>
        <v>0</v>
      </c>
      <c r="BX18" s="197"/>
      <c r="BY18" s="197"/>
      <c r="BZ18" s="197"/>
      <c r="CA18" s="197"/>
      <c r="CB18" s="197"/>
      <c r="CC18" s="197"/>
      <c r="CD18" s="197"/>
      <c r="CE18" s="206">
        <f>SUM(CF18:CJ18)</f>
        <v>0</v>
      </c>
      <c r="CF18" s="197"/>
      <c r="CG18" s="197"/>
      <c r="CH18" s="197"/>
      <c r="CI18" s="197"/>
      <c r="CJ18" s="197"/>
      <c r="CK18" s="206">
        <f>SUM(CL18:CM18)</f>
        <v>0</v>
      </c>
      <c r="CL18" s="197"/>
      <c r="CM18" s="197"/>
      <c r="CN18" s="201">
        <f>SUM(CO18:CP18)</f>
        <v>0</v>
      </c>
      <c r="CO18" s="212"/>
      <c r="CP18" s="207"/>
      <c r="CQ18" s="201"/>
      <c r="CR18" s="201"/>
      <c r="CS18" s="201">
        <f>SUM(CT18:CU18)</f>
        <v>0</v>
      </c>
      <c r="CT18" s="212"/>
      <c r="CU18" s="207"/>
      <c r="CV18" s="201"/>
      <c r="CW18" s="201"/>
      <c r="CX18" s="201"/>
      <c r="CY18" s="206">
        <f>CZ18+DA18</f>
        <v>0</v>
      </c>
      <c r="CZ18" s="197"/>
      <c r="DA18" s="197"/>
      <c r="DB18" s="211"/>
      <c r="DC18" s="211"/>
      <c r="DD18" s="203"/>
    </row>
    <row r="19" spans="1:108" ht="12" customHeight="1">
      <c r="A19" s="192"/>
      <c r="B19" s="8" t="s">
        <v>1072</v>
      </c>
      <c r="C19" s="193">
        <f t="shared" si="6"/>
        <v>1</v>
      </c>
      <c r="D19" s="194">
        <v>1632</v>
      </c>
      <c r="E19" s="194">
        <f t="shared" si="7"/>
        <v>1632</v>
      </c>
      <c r="F19" s="195"/>
      <c r="G19" s="196">
        <f>SUM(H19:M19)</f>
        <v>0</v>
      </c>
      <c r="H19" s="197"/>
      <c r="I19" s="197"/>
      <c r="J19" s="197"/>
      <c r="K19" s="197"/>
      <c r="L19" s="197"/>
      <c r="M19" s="197"/>
      <c r="N19" s="198">
        <f>SUM(O19:X19)</f>
        <v>0</v>
      </c>
      <c r="O19" s="197"/>
      <c r="P19" s="197"/>
      <c r="Q19" s="197"/>
      <c r="R19" s="197"/>
      <c r="S19" s="197"/>
      <c r="T19" s="197"/>
      <c r="U19" s="197"/>
      <c r="V19" s="199"/>
      <c r="W19" s="197"/>
      <c r="X19" s="197"/>
      <c r="Y19" s="198">
        <f>SUM(Z19:AK19)</f>
        <v>0</v>
      </c>
      <c r="Z19" s="197">
        <f>příjmy!H65</f>
        <v>0</v>
      </c>
      <c r="AA19" s="197">
        <f>příjmy!H94</f>
        <v>0</v>
      </c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200">
        <f>příjmy!H194</f>
        <v>0</v>
      </c>
      <c r="AM19" s="201"/>
      <c r="AN19" s="198">
        <f>SUM(AO19:AQ19)</f>
        <v>0</v>
      </c>
      <c r="AO19" s="197"/>
      <c r="AP19" s="197"/>
      <c r="AQ19" s="202"/>
      <c r="AR19" s="201">
        <f>příjmy!H229+příjmy!H230+příjmy!H232</f>
        <v>1632</v>
      </c>
      <c r="AS19" s="203"/>
      <c r="AT19" s="7"/>
      <c r="AU19" s="192"/>
      <c r="AV19" s="8" t="s">
        <v>1072</v>
      </c>
      <c r="AW19" s="204">
        <f t="shared" si="9"/>
        <v>0.9957466918714556</v>
      </c>
      <c r="AX19" s="194">
        <v>2116</v>
      </c>
      <c r="AY19" s="194">
        <f t="shared" si="10"/>
        <v>2107</v>
      </c>
      <c r="AZ19" s="8"/>
      <c r="BA19" s="205">
        <f>SUM(BB19:BH19)</f>
        <v>0</v>
      </c>
      <c r="BB19" s="197"/>
      <c r="BC19" s="197"/>
      <c r="BD19" s="197"/>
      <c r="BE19" s="197"/>
      <c r="BF19" s="197"/>
      <c r="BG19" s="197"/>
      <c r="BH19" s="197"/>
      <c r="BI19" s="206">
        <f>SUM(BJ19:BN19)</f>
        <v>0</v>
      </c>
      <c r="BJ19" s="197">
        <f>výdaje!H139</f>
        <v>0</v>
      </c>
      <c r="BK19" s="197">
        <f>výdaje!H180</f>
        <v>0</v>
      </c>
      <c r="BL19" s="197"/>
      <c r="BM19" s="197"/>
      <c r="BN19" s="207">
        <f>výdaje!H199</f>
        <v>0</v>
      </c>
      <c r="BO19" s="201"/>
      <c r="BP19" s="208">
        <f>SUM(BQ19:BV19)</f>
        <v>0</v>
      </c>
      <c r="BQ19" s="197">
        <f>výdaje!H264</f>
        <v>0</v>
      </c>
      <c r="BR19" s="197">
        <f>výdaje!H286</f>
        <v>0</v>
      </c>
      <c r="BS19" s="197">
        <f>výdaje!H302</f>
        <v>0</v>
      </c>
      <c r="BT19" s="197"/>
      <c r="BU19" s="197"/>
      <c r="BV19" s="197"/>
      <c r="BW19" s="206">
        <f>SUM(BX19:CD19)</f>
        <v>0</v>
      </c>
      <c r="BX19" s="197"/>
      <c r="BY19" s="197">
        <f>výdaje!H379</f>
        <v>0</v>
      </c>
      <c r="BZ19" s="197"/>
      <c r="CA19" s="197"/>
      <c r="CB19" s="197"/>
      <c r="CC19" s="197">
        <f>výdaje!H437</f>
        <v>0</v>
      </c>
      <c r="CD19" s="197">
        <f>výdaje!H451</f>
        <v>0</v>
      </c>
      <c r="CE19" s="206">
        <f>SUM(CF19:CJ19)</f>
        <v>0</v>
      </c>
      <c r="CF19" s="197">
        <f>výdaje!H505</f>
        <v>0</v>
      </c>
      <c r="CG19" s="197"/>
      <c r="CH19" s="197"/>
      <c r="CI19" s="197">
        <f>výdaje!H559</f>
        <v>0</v>
      </c>
      <c r="CJ19" s="197"/>
      <c r="CK19" s="206">
        <f>SUM(CL19:CM19)</f>
        <v>0</v>
      </c>
      <c r="CL19" s="197"/>
      <c r="CM19" s="197"/>
      <c r="CN19" s="201">
        <f>SUM(CO19:CP19)</f>
        <v>0</v>
      </c>
      <c r="CO19" s="212"/>
      <c r="CP19" s="207"/>
      <c r="CQ19" s="201"/>
      <c r="CR19" s="201"/>
      <c r="CS19" s="201">
        <f>SUM(CT19:CU19)</f>
        <v>0</v>
      </c>
      <c r="CT19" s="212"/>
      <c r="CU19" s="207"/>
      <c r="CV19" s="201"/>
      <c r="CW19" s="201">
        <f>výdaje!H697</f>
        <v>0</v>
      </c>
      <c r="CX19" s="201"/>
      <c r="CY19" s="206">
        <f>CZ19+DA19</f>
        <v>2107</v>
      </c>
      <c r="CZ19" s="197">
        <f>výdaje!H735</f>
        <v>2107</v>
      </c>
      <c r="DA19" s="197"/>
      <c r="DB19" s="211"/>
      <c r="DC19" s="211"/>
      <c r="DD19" s="203"/>
    </row>
    <row r="20" spans="1:108" ht="12" customHeight="1">
      <c r="A20" s="213" t="s">
        <v>1073</v>
      </c>
      <c r="B20" s="214"/>
      <c r="C20" s="179">
        <f t="shared" si="6"/>
        <v>0.9800747198007472</v>
      </c>
      <c r="D20" s="180">
        <v>803</v>
      </c>
      <c r="E20" s="180">
        <f t="shared" si="7"/>
        <v>787</v>
      </c>
      <c r="F20" s="181"/>
      <c r="G20" s="215">
        <f aca="true" t="shared" si="19" ref="G20:AS20">SUM(G21:G24)</f>
        <v>2</v>
      </c>
      <c r="H20" s="216">
        <f t="shared" si="19"/>
        <v>0</v>
      </c>
      <c r="I20" s="216">
        <f t="shared" si="19"/>
        <v>0</v>
      </c>
      <c r="J20" s="216">
        <f t="shared" si="19"/>
        <v>0</v>
      </c>
      <c r="K20" s="216">
        <f t="shared" si="19"/>
        <v>0</v>
      </c>
      <c r="L20" s="216">
        <f t="shared" si="19"/>
        <v>2</v>
      </c>
      <c r="M20" s="216">
        <f t="shared" si="19"/>
        <v>0</v>
      </c>
      <c r="N20" s="217">
        <f t="shared" si="19"/>
        <v>568</v>
      </c>
      <c r="O20" s="218">
        <f t="shared" si="19"/>
        <v>568</v>
      </c>
      <c r="P20" s="218">
        <f t="shared" si="19"/>
        <v>0</v>
      </c>
      <c r="Q20" s="218">
        <f t="shared" si="19"/>
        <v>0</v>
      </c>
      <c r="R20" s="218">
        <f t="shared" si="19"/>
        <v>0</v>
      </c>
      <c r="S20" s="218">
        <f t="shared" si="19"/>
        <v>0</v>
      </c>
      <c r="T20" s="218">
        <f t="shared" si="19"/>
        <v>0</v>
      </c>
      <c r="U20" s="218">
        <f t="shared" si="19"/>
        <v>0</v>
      </c>
      <c r="V20" s="218">
        <f t="shared" si="19"/>
        <v>0</v>
      </c>
      <c r="W20" s="218">
        <f t="shared" si="19"/>
        <v>0</v>
      </c>
      <c r="X20" s="218">
        <f t="shared" si="19"/>
        <v>0</v>
      </c>
      <c r="Y20" s="217">
        <f t="shared" si="19"/>
        <v>217</v>
      </c>
      <c r="Z20" s="218">
        <f t="shared" si="19"/>
        <v>199</v>
      </c>
      <c r="AA20" s="218">
        <f t="shared" si="19"/>
        <v>0</v>
      </c>
      <c r="AB20" s="218">
        <f t="shared" si="19"/>
        <v>0</v>
      </c>
      <c r="AC20" s="218">
        <f t="shared" si="19"/>
        <v>0</v>
      </c>
      <c r="AD20" s="218">
        <f t="shared" si="19"/>
        <v>0</v>
      </c>
      <c r="AE20" s="218">
        <f t="shared" si="19"/>
        <v>0</v>
      </c>
      <c r="AF20" s="218">
        <f t="shared" si="19"/>
        <v>0</v>
      </c>
      <c r="AG20" s="218">
        <f t="shared" si="19"/>
        <v>0</v>
      </c>
      <c r="AH20" s="218">
        <f t="shared" si="19"/>
        <v>0</v>
      </c>
      <c r="AI20" s="218">
        <f t="shared" si="19"/>
        <v>0</v>
      </c>
      <c r="AJ20" s="218">
        <f t="shared" si="19"/>
        <v>18</v>
      </c>
      <c r="AK20" s="218">
        <f t="shared" si="19"/>
        <v>0</v>
      </c>
      <c r="AL20" s="219">
        <f t="shared" si="19"/>
        <v>0</v>
      </c>
      <c r="AM20" s="217">
        <f t="shared" si="19"/>
        <v>0</v>
      </c>
      <c r="AN20" s="217">
        <f t="shared" si="19"/>
        <v>0</v>
      </c>
      <c r="AO20" s="218">
        <f t="shared" si="19"/>
        <v>0</v>
      </c>
      <c r="AP20" s="218">
        <f t="shared" si="19"/>
        <v>0</v>
      </c>
      <c r="AQ20" s="214">
        <f t="shared" si="19"/>
        <v>0</v>
      </c>
      <c r="AR20" s="217">
        <f t="shared" si="19"/>
        <v>0</v>
      </c>
      <c r="AS20" s="220">
        <f t="shared" si="19"/>
        <v>0</v>
      </c>
      <c r="AT20" s="214"/>
      <c r="AU20" s="213" t="s">
        <v>1073</v>
      </c>
      <c r="AV20" s="214"/>
      <c r="AW20" s="188">
        <f t="shared" si="9"/>
        <v>0.9457869794642556</v>
      </c>
      <c r="AX20" s="180">
        <v>1487.65</v>
      </c>
      <c r="AY20" s="180">
        <f t="shared" si="10"/>
        <v>1407</v>
      </c>
      <c r="AZ20" s="189"/>
      <c r="BA20" s="221">
        <f aca="true" t="shared" si="20" ref="BA20:CF20">SUM(BA21:BA24)</f>
        <v>563</v>
      </c>
      <c r="BB20" s="218">
        <f t="shared" si="20"/>
        <v>308</v>
      </c>
      <c r="BC20" s="218">
        <f t="shared" si="20"/>
        <v>113</v>
      </c>
      <c r="BD20" s="218">
        <f t="shared" si="20"/>
        <v>0</v>
      </c>
      <c r="BE20" s="218">
        <f t="shared" si="20"/>
        <v>105</v>
      </c>
      <c r="BF20" s="218">
        <f t="shared" si="20"/>
        <v>37</v>
      </c>
      <c r="BG20" s="218">
        <f t="shared" si="20"/>
        <v>0</v>
      </c>
      <c r="BH20" s="218">
        <f t="shared" si="20"/>
        <v>0</v>
      </c>
      <c r="BI20" s="217">
        <f t="shared" si="20"/>
        <v>129</v>
      </c>
      <c r="BJ20" s="218">
        <f t="shared" si="20"/>
        <v>0</v>
      </c>
      <c r="BK20" s="218">
        <f t="shared" si="20"/>
        <v>63</v>
      </c>
      <c r="BL20" s="218">
        <f t="shared" si="20"/>
        <v>3</v>
      </c>
      <c r="BM20" s="218">
        <f t="shared" si="20"/>
        <v>0</v>
      </c>
      <c r="BN20" s="222">
        <f t="shared" si="20"/>
        <v>63</v>
      </c>
      <c r="BO20" s="217">
        <f t="shared" si="20"/>
        <v>0</v>
      </c>
      <c r="BP20" s="215">
        <f t="shared" si="20"/>
        <v>253</v>
      </c>
      <c r="BQ20" s="218">
        <f t="shared" si="20"/>
        <v>20</v>
      </c>
      <c r="BR20" s="218">
        <f t="shared" si="20"/>
        <v>196</v>
      </c>
      <c r="BS20" s="218">
        <f t="shared" si="20"/>
        <v>37</v>
      </c>
      <c r="BT20" s="218">
        <f t="shared" si="20"/>
        <v>0</v>
      </c>
      <c r="BU20" s="218">
        <f t="shared" si="20"/>
        <v>0</v>
      </c>
      <c r="BV20" s="218">
        <f t="shared" si="20"/>
        <v>0</v>
      </c>
      <c r="BW20" s="217">
        <f t="shared" si="20"/>
        <v>366</v>
      </c>
      <c r="BX20" s="218">
        <f t="shared" si="20"/>
        <v>2</v>
      </c>
      <c r="BY20" s="218">
        <f t="shared" si="20"/>
        <v>17</v>
      </c>
      <c r="BZ20" s="218">
        <f t="shared" si="20"/>
        <v>0</v>
      </c>
      <c r="CA20" s="218">
        <f t="shared" si="20"/>
        <v>0</v>
      </c>
      <c r="CB20" s="218">
        <f t="shared" si="20"/>
        <v>0</v>
      </c>
      <c r="CC20" s="218">
        <f t="shared" si="20"/>
        <v>0</v>
      </c>
      <c r="CD20" s="218">
        <f t="shared" si="20"/>
        <v>347</v>
      </c>
      <c r="CE20" s="217">
        <f t="shared" si="20"/>
        <v>65</v>
      </c>
      <c r="CF20" s="218">
        <f t="shared" si="20"/>
        <v>31</v>
      </c>
      <c r="CG20" s="218">
        <f aca="true" t="shared" si="21" ref="CG20:DD20">SUM(CG21:CG24)</f>
        <v>0</v>
      </c>
      <c r="CH20" s="218">
        <f t="shared" si="21"/>
        <v>3</v>
      </c>
      <c r="CI20" s="218">
        <f t="shared" si="21"/>
        <v>31</v>
      </c>
      <c r="CJ20" s="218">
        <f t="shared" si="21"/>
        <v>0</v>
      </c>
      <c r="CK20" s="217">
        <f t="shared" si="21"/>
        <v>0</v>
      </c>
      <c r="CL20" s="218">
        <f t="shared" si="21"/>
        <v>0</v>
      </c>
      <c r="CM20" s="218">
        <f t="shared" si="21"/>
        <v>0</v>
      </c>
      <c r="CN20" s="217">
        <f t="shared" si="21"/>
        <v>31</v>
      </c>
      <c r="CO20" s="217">
        <f t="shared" si="21"/>
        <v>0</v>
      </c>
      <c r="CP20" s="217">
        <f t="shared" si="21"/>
        <v>31</v>
      </c>
      <c r="CQ20" s="217">
        <f t="shared" si="21"/>
        <v>0</v>
      </c>
      <c r="CR20" s="217">
        <f t="shared" si="21"/>
        <v>0</v>
      </c>
      <c r="CS20" s="217">
        <f t="shared" si="21"/>
        <v>0</v>
      </c>
      <c r="CT20" s="217">
        <f t="shared" si="21"/>
        <v>0</v>
      </c>
      <c r="CU20" s="217">
        <f t="shared" si="21"/>
        <v>0</v>
      </c>
      <c r="CV20" s="217">
        <f t="shared" si="21"/>
        <v>0</v>
      </c>
      <c r="CW20" s="217">
        <f t="shared" si="21"/>
        <v>0</v>
      </c>
      <c r="CX20" s="217">
        <f t="shared" si="21"/>
        <v>0</v>
      </c>
      <c r="CY20" s="217">
        <f t="shared" si="21"/>
        <v>0</v>
      </c>
      <c r="CZ20" s="218">
        <f t="shared" si="21"/>
        <v>0</v>
      </c>
      <c r="DA20" s="218">
        <f t="shared" si="21"/>
        <v>0</v>
      </c>
      <c r="DB20" s="218">
        <f t="shared" si="21"/>
        <v>0</v>
      </c>
      <c r="DC20" s="218">
        <f t="shared" si="21"/>
        <v>0</v>
      </c>
      <c r="DD20" s="220">
        <f t="shared" si="21"/>
        <v>0</v>
      </c>
    </row>
    <row r="21" spans="1:108" ht="12.75" customHeight="1">
      <c r="A21" s="192"/>
      <c r="B21" s="8" t="s">
        <v>1074</v>
      </c>
      <c r="C21" s="193">
        <f t="shared" si="6"/>
        <v>0.8947368421052632</v>
      </c>
      <c r="D21" s="194">
        <v>133</v>
      </c>
      <c r="E21" s="194">
        <f t="shared" si="7"/>
        <v>119</v>
      </c>
      <c r="F21" s="195"/>
      <c r="G21" s="196">
        <f>SUM(H21:M21)</f>
        <v>2</v>
      </c>
      <c r="H21" s="197"/>
      <c r="I21" s="197"/>
      <c r="J21" s="197"/>
      <c r="K21" s="197"/>
      <c r="L21" s="197">
        <f>příjmy!H15</f>
        <v>2</v>
      </c>
      <c r="M21" s="197"/>
      <c r="N21" s="198">
        <f>SUM(O21:X21)</f>
        <v>0</v>
      </c>
      <c r="O21" s="197"/>
      <c r="P21" s="197"/>
      <c r="Q21" s="197"/>
      <c r="R21" s="197"/>
      <c r="S21" s="197"/>
      <c r="T21" s="197"/>
      <c r="U21" s="197"/>
      <c r="V21" s="199"/>
      <c r="W21" s="197"/>
      <c r="X21" s="197"/>
      <c r="Y21" s="198">
        <f>SUM(Z21:AK21)</f>
        <v>117</v>
      </c>
      <c r="Z21" s="197">
        <f>příjmy!H66</f>
        <v>99</v>
      </c>
      <c r="AA21" s="197"/>
      <c r="AB21" s="197"/>
      <c r="AC21" s="197"/>
      <c r="AD21" s="197">
        <f>příjmy!H102</f>
        <v>0</v>
      </c>
      <c r="AE21" s="197"/>
      <c r="AF21" s="197"/>
      <c r="AG21" s="197"/>
      <c r="AH21" s="197"/>
      <c r="AI21" s="197"/>
      <c r="AJ21" s="197">
        <f>příjmy!H166+příjmy!H143</f>
        <v>18</v>
      </c>
      <c r="AK21" s="197"/>
      <c r="AL21" s="200"/>
      <c r="AM21" s="201"/>
      <c r="AN21" s="198">
        <f>SUM(AO21:AQ21)</f>
        <v>0</v>
      </c>
      <c r="AO21" s="197"/>
      <c r="AP21" s="197"/>
      <c r="AQ21" s="202"/>
      <c r="AR21" s="201"/>
      <c r="AS21" s="203"/>
      <c r="AT21" s="7"/>
      <c r="AU21" s="192"/>
      <c r="AV21" s="8" t="s">
        <v>1074</v>
      </c>
      <c r="AW21" s="204">
        <f t="shared" si="9"/>
        <v>0.9781048097631012</v>
      </c>
      <c r="AX21" s="194">
        <v>891.52</v>
      </c>
      <c r="AY21" s="194">
        <f t="shared" si="10"/>
        <v>872</v>
      </c>
      <c r="AZ21" s="8"/>
      <c r="BA21" s="205">
        <f>SUM(BB21:BH21)</f>
        <v>353</v>
      </c>
      <c r="BB21" s="230">
        <f>výdaje!H7</f>
        <v>189</v>
      </c>
      <c r="BC21" s="197">
        <f>výdaje!H30</f>
        <v>77</v>
      </c>
      <c r="BD21" s="197"/>
      <c r="BE21" s="197">
        <f>výdaje!H65</f>
        <v>64</v>
      </c>
      <c r="BF21" s="197">
        <f>výdaje!H95</f>
        <v>23</v>
      </c>
      <c r="BG21" s="197"/>
      <c r="BH21" s="197"/>
      <c r="BI21" s="206">
        <f>SUM(BJ21:BN21)</f>
        <v>42</v>
      </c>
      <c r="BJ21" s="197"/>
      <c r="BK21" s="197">
        <f>výdaje!H181</f>
        <v>0</v>
      </c>
      <c r="BL21" s="197">
        <f>výdaje!H150</f>
        <v>0</v>
      </c>
      <c r="BM21" s="197"/>
      <c r="BN21" s="207">
        <f>výdaje!H200</f>
        <v>42</v>
      </c>
      <c r="BO21" s="201"/>
      <c r="BP21" s="208">
        <f>SUM(BQ21:BV21)</f>
        <v>253</v>
      </c>
      <c r="BQ21" s="197">
        <f>výdaje!H265</f>
        <v>20</v>
      </c>
      <c r="BR21" s="197">
        <f>výdaje!H287</f>
        <v>196</v>
      </c>
      <c r="BS21" s="197">
        <f>výdaje!H304</f>
        <v>37</v>
      </c>
      <c r="BT21" s="197"/>
      <c r="BU21" s="197">
        <f>výdaje!H336</f>
        <v>0</v>
      </c>
      <c r="BV21" s="197"/>
      <c r="BW21" s="206">
        <f>SUM(BX21:CD21)</f>
        <v>188</v>
      </c>
      <c r="BX21" s="197">
        <f>výdaje!H364</f>
        <v>2</v>
      </c>
      <c r="BY21" s="197">
        <f>výdaje!H380</f>
        <v>17</v>
      </c>
      <c r="BZ21" s="197"/>
      <c r="CA21" s="197"/>
      <c r="CB21" s="197"/>
      <c r="CC21" s="197">
        <f>výdaje!H438</f>
        <v>0</v>
      </c>
      <c r="CD21" s="197">
        <f>výdaje!H452</f>
        <v>169</v>
      </c>
      <c r="CE21" s="206">
        <f>SUM(CF21:CJ21)</f>
        <v>36</v>
      </c>
      <c r="CF21" s="197">
        <f>výdaje!H506</f>
        <v>31</v>
      </c>
      <c r="CG21" s="197">
        <f>výdaje!H530</f>
        <v>0</v>
      </c>
      <c r="CH21" s="197">
        <f>výdaje!H539</f>
        <v>3</v>
      </c>
      <c r="CI21" s="197">
        <f>výdaje!H562</f>
        <v>2</v>
      </c>
      <c r="CJ21" s="197"/>
      <c r="CK21" s="206">
        <f>SUM(CL21:CM21)</f>
        <v>0</v>
      </c>
      <c r="CL21" s="197"/>
      <c r="CM21" s="197"/>
      <c r="CN21" s="201">
        <f>SUM(CO21:CP21)</f>
        <v>0</v>
      </c>
      <c r="CO21" s="209"/>
      <c r="CP21" s="210">
        <f>výdaje!H590</f>
        <v>0</v>
      </c>
      <c r="CQ21" s="201"/>
      <c r="CR21" s="201"/>
      <c r="CS21" s="201">
        <f>SUM(CT21:CU21)</f>
        <v>0</v>
      </c>
      <c r="CT21" s="209"/>
      <c r="CU21" s="210"/>
      <c r="CV21" s="201"/>
      <c r="CW21" s="201"/>
      <c r="CX21" s="201"/>
      <c r="CY21" s="206">
        <f>CZ21+DA21</f>
        <v>0</v>
      </c>
      <c r="CZ21" s="197">
        <f>výdaje!H744+výdaje!H745</f>
        <v>0</v>
      </c>
      <c r="DA21" s="197"/>
      <c r="DB21" s="211"/>
      <c r="DC21" s="211">
        <f>výdaje!H671</f>
        <v>0</v>
      </c>
      <c r="DD21" s="203"/>
    </row>
    <row r="22" spans="1:108" ht="12.75" customHeight="1">
      <c r="A22" s="192"/>
      <c r="B22" s="8" t="s">
        <v>1075</v>
      </c>
      <c r="C22" s="193" t="str">
        <f t="shared" si="6"/>
        <v>*</v>
      </c>
      <c r="D22" s="194">
        <v>0</v>
      </c>
      <c r="E22" s="194">
        <f t="shared" si="7"/>
        <v>0</v>
      </c>
      <c r="F22" s="195"/>
      <c r="G22" s="196">
        <f>SUM(H22:M22)</f>
        <v>0</v>
      </c>
      <c r="H22" s="197"/>
      <c r="I22" s="197"/>
      <c r="J22" s="197"/>
      <c r="K22" s="197"/>
      <c r="L22" s="197"/>
      <c r="M22" s="197"/>
      <c r="N22" s="198">
        <f>SUM(O22:X22)</f>
        <v>0</v>
      </c>
      <c r="O22" s="197"/>
      <c r="P22" s="197"/>
      <c r="Q22" s="197"/>
      <c r="R22" s="197"/>
      <c r="S22" s="197"/>
      <c r="T22" s="197"/>
      <c r="U22" s="197"/>
      <c r="V22" s="199"/>
      <c r="W22" s="197"/>
      <c r="X22" s="197"/>
      <c r="Y22" s="198">
        <f>SUM(Z22:AK22)</f>
        <v>0</v>
      </c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200"/>
      <c r="AM22" s="201"/>
      <c r="AN22" s="198">
        <f>SUM(AO22:AQ22)</f>
        <v>0</v>
      </c>
      <c r="AO22" s="197"/>
      <c r="AP22" s="197"/>
      <c r="AQ22" s="202"/>
      <c r="AR22" s="201"/>
      <c r="AS22" s="203"/>
      <c r="AT22" s="7"/>
      <c r="AU22" s="192"/>
      <c r="AV22" s="8" t="s">
        <v>1075</v>
      </c>
      <c r="AW22" s="204">
        <f t="shared" si="9"/>
        <v>0.8846153846153846</v>
      </c>
      <c r="AX22" s="194">
        <v>78</v>
      </c>
      <c r="AY22" s="194">
        <f t="shared" si="10"/>
        <v>69</v>
      </c>
      <c r="AZ22" s="8"/>
      <c r="BA22" s="205">
        <f>SUM(BB22:BH22)</f>
        <v>0</v>
      </c>
      <c r="BB22" s="197"/>
      <c r="BC22" s="197"/>
      <c r="BD22" s="197"/>
      <c r="BE22" s="197"/>
      <c r="BF22" s="197"/>
      <c r="BG22" s="197"/>
      <c r="BH22" s="197"/>
      <c r="BI22" s="206">
        <f>SUM(BJ22:BN22)</f>
        <v>17</v>
      </c>
      <c r="BJ22" s="197">
        <f>výdaje!H140</f>
        <v>0</v>
      </c>
      <c r="BK22" s="197">
        <f>výdaje!H182</f>
        <v>5</v>
      </c>
      <c r="BL22" s="197"/>
      <c r="BM22" s="197"/>
      <c r="BN22" s="207">
        <f>výdaje!H201</f>
        <v>12</v>
      </c>
      <c r="BO22" s="201"/>
      <c r="BP22" s="208">
        <f>SUM(BQ22:BV22)</f>
        <v>0</v>
      </c>
      <c r="BQ22" s="197"/>
      <c r="BR22" s="197"/>
      <c r="BS22" s="197"/>
      <c r="BT22" s="197"/>
      <c r="BU22" s="197"/>
      <c r="BV22" s="197"/>
      <c r="BW22" s="206">
        <f>SUM(BX22:CD22)</f>
        <v>20</v>
      </c>
      <c r="BX22" s="197"/>
      <c r="BY22" s="197"/>
      <c r="BZ22" s="197"/>
      <c r="CA22" s="197"/>
      <c r="CB22" s="197"/>
      <c r="CC22" s="197"/>
      <c r="CD22" s="197">
        <f>výdaje!H453</f>
        <v>20</v>
      </c>
      <c r="CE22" s="206">
        <f>SUM(CF22:CJ22)</f>
        <v>6</v>
      </c>
      <c r="CF22" s="197"/>
      <c r="CG22" s="197"/>
      <c r="CH22" s="197"/>
      <c r="CI22" s="197">
        <f>výdaje!H563</f>
        <v>6</v>
      </c>
      <c r="CJ22" s="197"/>
      <c r="CK22" s="206">
        <f>SUM(CL22:CM22)</f>
        <v>0</v>
      </c>
      <c r="CL22" s="197"/>
      <c r="CM22" s="197"/>
      <c r="CN22" s="201">
        <f>SUM(CO22:CP22)</f>
        <v>26</v>
      </c>
      <c r="CO22" s="212"/>
      <c r="CP22" s="207">
        <f>výdaje!H589</f>
        <v>26</v>
      </c>
      <c r="CQ22" s="201"/>
      <c r="CR22" s="201"/>
      <c r="CS22" s="201">
        <f>SUM(CT22:CU22)</f>
        <v>0</v>
      </c>
      <c r="CT22" s="212"/>
      <c r="CU22" s="207"/>
      <c r="CV22" s="201"/>
      <c r="CW22" s="201"/>
      <c r="CX22" s="201"/>
      <c r="CY22" s="206">
        <f>CZ22+DA22</f>
        <v>0</v>
      </c>
      <c r="CZ22" s="197"/>
      <c r="DA22" s="197"/>
      <c r="DB22" s="211"/>
      <c r="DC22" s="211"/>
      <c r="DD22" s="203"/>
    </row>
    <row r="23" spans="1:108" ht="12.75" customHeight="1">
      <c r="A23" s="192"/>
      <c r="B23" s="8" t="s">
        <v>1076</v>
      </c>
      <c r="C23" s="193">
        <f t="shared" si="6"/>
        <v>0.875</v>
      </c>
      <c r="D23" s="194">
        <v>8</v>
      </c>
      <c r="E23" s="194">
        <f t="shared" si="7"/>
        <v>7</v>
      </c>
      <c r="F23" s="195"/>
      <c r="G23" s="196">
        <f>SUM(H23:M23)</f>
        <v>0</v>
      </c>
      <c r="H23" s="197"/>
      <c r="I23" s="197"/>
      <c r="J23" s="197"/>
      <c r="K23" s="197"/>
      <c r="L23" s="197"/>
      <c r="M23" s="197"/>
      <c r="N23" s="198">
        <f>SUM(O23:X23)</f>
        <v>0</v>
      </c>
      <c r="O23" s="197"/>
      <c r="P23" s="197"/>
      <c r="Q23" s="197"/>
      <c r="R23" s="197"/>
      <c r="S23" s="197"/>
      <c r="T23" s="197"/>
      <c r="U23" s="197"/>
      <c r="V23" s="199"/>
      <c r="W23" s="197"/>
      <c r="X23" s="197"/>
      <c r="Y23" s="198">
        <f>SUM(Z23:AK23)</f>
        <v>7</v>
      </c>
      <c r="Z23" s="197">
        <f>příjmy!H67</f>
        <v>7</v>
      </c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200"/>
      <c r="AM23" s="201"/>
      <c r="AN23" s="198">
        <f>SUM(AO23:AQ23)</f>
        <v>0</v>
      </c>
      <c r="AO23" s="197"/>
      <c r="AP23" s="197"/>
      <c r="AQ23" s="202"/>
      <c r="AR23" s="201"/>
      <c r="AS23" s="203"/>
      <c r="AT23" s="7"/>
      <c r="AU23" s="192"/>
      <c r="AV23" s="8" t="s">
        <v>1076</v>
      </c>
      <c r="AW23" s="204">
        <f t="shared" si="9"/>
        <v>0.8004231311706629</v>
      </c>
      <c r="AX23" s="194">
        <v>283.6</v>
      </c>
      <c r="AY23" s="194">
        <f t="shared" si="10"/>
        <v>227</v>
      </c>
      <c r="AZ23" s="8"/>
      <c r="BA23" s="205">
        <f>SUM(BB23:BH23)</f>
        <v>162</v>
      </c>
      <c r="BB23" s="197">
        <f>výdaje!H8</f>
        <v>119</v>
      </c>
      <c r="BC23" s="197">
        <f>výdaje!H31</f>
        <v>0</v>
      </c>
      <c r="BD23" s="197"/>
      <c r="BE23" s="197">
        <f>výdaje!H66</f>
        <v>32</v>
      </c>
      <c r="BF23" s="197">
        <f>výdaje!H96</f>
        <v>11</v>
      </c>
      <c r="BG23" s="197"/>
      <c r="BH23" s="197"/>
      <c r="BI23" s="206">
        <f>SUM(BJ23:BN23)</f>
        <v>64</v>
      </c>
      <c r="BJ23" s="197"/>
      <c r="BK23" s="197">
        <f>výdaje!H183</f>
        <v>58</v>
      </c>
      <c r="BL23" s="197">
        <f>výdaje!H151</f>
        <v>3</v>
      </c>
      <c r="BM23" s="197"/>
      <c r="BN23" s="207">
        <f>výdaje!H202</f>
        <v>3</v>
      </c>
      <c r="BO23" s="201"/>
      <c r="BP23" s="208">
        <f>SUM(BQ23:BV23)</f>
        <v>0</v>
      </c>
      <c r="BQ23" s="197"/>
      <c r="BR23" s="197"/>
      <c r="BS23" s="197"/>
      <c r="BT23" s="197"/>
      <c r="BU23" s="197"/>
      <c r="BV23" s="197"/>
      <c r="BW23" s="206">
        <f>SUM(BX23:CD23)</f>
        <v>1</v>
      </c>
      <c r="BX23" s="197"/>
      <c r="BY23" s="197">
        <f>výdaje!H381</f>
        <v>0</v>
      </c>
      <c r="BZ23" s="197"/>
      <c r="CA23" s="197"/>
      <c r="CB23" s="197"/>
      <c r="CC23" s="197">
        <f>výdaje!H439</f>
        <v>0</v>
      </c>
      <c r="CD23" s="197">
        <f>výdaje!H454</f>
        <v>1</v>
      </c>
      <c r="CE23" s="206">
        <f>SUM(CF23:CJ23)</f>
        <v>0</v>
      </c>
      <c r="CF23" s="197">
        <f>výdaje!H507</f>
        <v>0</v>
      </c>
      <c r="CG23" s="197">
        <f>výdaje!H531</f>
        <v>0</v>
      </c>
      <c r="CH23" s="197">
        <f>výdaje!H564</f>
        <v>0</v>
      </c>
      <c r="CI23" s="197"/>
      <c r="CJ23" s="197"/>
      <c r="CK23" s="206">
        <f>SUM(CL23:CM23)</f>
        <v>0</v>
      </c>
      <c r="CL23" s="197"/>
      <c r="CM23" s="197"/>
      <c r="CN23" s="201">
        <f>SUM(CO23:CP23)</f>
        <v>0</v>
      </c>
      <c r="CO23" s="212"/>
      <c r="CP23" s="207"/>
      <c r="CQ23" s="201"/>
      <c r="CR23" s="201"/>
      <c r="CS23" s="201">
        <f>SUM(CT23:CU23)</f>
        <v>0</v>
      </c>
      <c r="CT23" s="212"/>
      <c r="CU23" s="207"/>
      <c r="CV23" s="201"/>
      <c r="CW23" s="201"/>
      <c r="CX23" s="201"/>
      <c r="CY23" s="206">
        <f>CZ23+DA23</f>
        <v>0</v>
      </c>
      <c r="CZ23" s="197"/>
      <c r="DA23" s="197"/>
      <c r="DB23" s="211"/>
      <c r="DC23" s="211"/>
      <c r="DD23" s="203"/>
    </row>
    <row r="24" spans="1:108" ht="12.75" customHeight="1">
      <c r="A24" s="192"/>
      <c r="B24" s="8" t="s">
        <v>1077</v>
      </c>
      <c r="C24" s="193">
        <f t="shared" si="6"/>
        <v>0.9984894259818731</v>
      </c>
      <c r="D24" s="194">
        <v>662</v>
      </c>
      <c r="E24" s="194">
        <f t="shared" si="7"/>
        <v>661</v>
      </c>
      <c r="F24" s="195"/>
      <c r="G24" s="196">
        <f>SUM(H24:M24)</f>
        <v>0</v>
      </c>
      <c r="H24" s="197"/>
      <c r="I24" s="197"/>
      <c r="J24" s="197"/>
      <c r="K24" s="197"/>
      <c r="L24" s="197"/>
      <c r="M24" s="197"/>
      <c r="N24" s="198">
        <f>SUM(O24:X24)</f>
        <v>568</v>
      </c>
      <c r="O24" s="197">
        <f>příjmy!H23</f>
        <v>568</v>
      </c>
      <c r="P24" s="197"/>
      <c r="Q24" s="197"/>
      <c r="R24" s="197"/>
      <c r="S24" s="197"/>
      <c r="T24" s="197"/>
      <c r="U24" s="197">
        <f>příjmy!H50</f>
        <v>0</v>
      </c>
      <c r="V24" s="199">
        <f>příjmy!H53</f>
        <v>0</v>
      </c>
      <c r="W24" s="197"/>
      <c r="X24" s="197"/>
      <c r="Y24" s="198">
        <f>SUM(Z24:AK24)</f>
        <v>93</v>
      </c>
      <c r="Z24" s="197">
        <f>příjmy!H68</f>
        <v>93</v>
      </c>
      <c r="AA24" s="197"/>
      <c r="AB24" s="197">
        <f>příjmy!H97</f>
        <v>0</v>
      </c>
      <c r="AC24" s="197"/>
      <c r="AD24" s="197"/>
      <c r="AE24" s="197"/>
      <c r="AF24" s="197"/>
      <c r="AG24" s="197"/>
      <c r="AH24" s="197"/>
      <c r="AI24" s="197">
        <f>příjmy!H160</f>
        <v>0</v>
      </c>
      <c r="AJ24" s="197"/>
      <c r="AK24" s="197"/>
      <c r="AL24" s="200"/>
      <c r="AM24" s="201"/>
      <c r="AN24" s="198">
        <f>SUM(AO24:AQ24)</f>
        <v>0</v>
      </c>
      <c r="AO24" s="197"/>
      <c r="AP24" s="197"/>
      <c r="AQ24" s="202"/>
      <c r="AR24" s="201"/>
      <c r="AS24" s="203"/>
      <c r="AT24" s="7"/>
      <c r="AU24" s="192"/>
      <c r="AV24" s="8" t="s">
        <v>1077</v>
      </c>
      <c r="AW24" s="204">
        <f t="shared" si="9"/>
        <v>1.0190593953865177</v>
      </c>
      <c r="AX24" s="194">
        <v>234.53</v>
      </c>
      <c r="AY24" s="194">
        <f t="shared" si="10"/>
        <v>239</v>
      </c>
      <c r="AZ24" s="8"/>
      <c r="BA24" s="205">
        <f>SUM(BB24:BH24)</f>
        <v>48</v>
      </c>
      <c r="BB24" s="197"/>
      <c r="BC24" s="197">
        <f>výdaje!H32</f>
        <v>36</v>
      </c>
      <c r="BD24" s="197">
        <f>výdaje!H54</f>
        <v>0</v>
      </c>
      <c r="BE24" s="197">
        <f>výdaje!H67</f>
        <v>9</v>
      </c>
      <c r="BF24" s="197">
        <f>výdaje!H97</f>
        <v>3</v>
      </c>
      <c r="BG24" s="197"/>
      <c r="BH24" s="197"/>
      <c r="BI24" s="206">
        <f>SUM(BJ24:BN24)</f>
        <v>6</v>
      </c>
      <c r="BJ24" s="197"/>
      <c r="BK24" s="197">
        <f>výdaje!H184</f>
        <v>0</v>
      </c>
      <c r="BL24" s="197">
        <f>výdaje!H152</f>
        <v>0</v>
      </c>
      <c r="BM24" s="197"/>
      <c r="BN24" s="207">
        <f>výdaje!H203+výdaje!H204</f>
        <v>6</v>
      </c>
      <c r="BO24" s="201"/>
      <c r="BP24" s="208">
        <f>SUM(BQ24:BV24)</f>
        <v>0</v>
      </c>
      <c r="BQ24" s="197"/>
      <c r="BR24" s="197"/>
      <c r="BS24" s="197"/>
      <c r="BT24" s="197"/>
      <c r="BU24" s="197">
        <f>výdaje!H337</f>
        <v>0</v>
      </c>
      <c r="BV24" s="197"/>
      <c r="BW24" s="206">
        <f>SUM(BX24:CD24)</f>
        <v>157</v>
      </c>
      <c r="BX24" s="197"/>
      <c r="BY24" s="197"/>
      <c r="BZ24" s="197"/>
      <c r="CA24" s="197"/>
      <c r="CB24" s="197"/>
      <c r="CC24" s="197"/>
      <c r="CD24" s="197">
        <f>výdaje!H455</f>
        <v>157</v>
      </c>
      <c r="CE24" s="206">
        <f>SUM(CF24:CJ24)</f>
        <v>23</v>
      </c>
      <c r="CF24" s="197"/>
      <c r="CG24" s="197"/>
      <c r="CH24" s="197">
        <f>výdaje!H540</f>
        <v>0</v>
      </c>
      <c r="CI24" s="197">
        <f>výdaje!H565+výdaje!H566</f>
        <v>23</v>
      </c>
      <c r="CJ24" s="197"/>
      <c r="CK24" s="206">
        <f>SUM(CL24:CM24)</f>
        <v>0</v>
      </c>
      <c r="CL24" s="197"/>
      <c r="CM24" s="197"/>
      <c r="CN24" s="201">
        <f>SUM(CO24:CP24)</f>
        <v>5</v>
      </c>
      <c r="CO24" s="223"/>
      <c r="CP24" s="224">
        <f>výdaje!H591</f>
        <v>5</v>
      </c>
      <c r="CQ24" s="201">
        <f>výdaje!H609</f>
        <v>0</v>
      </c>
      <c r="CR24" s="201"/>
      <c r="CS24" s="201">
        <f>SUM(CT24:CU24)</f>
        <v>0</v>
      </c>
      <c r="CT24" s="223"/>
      <c r="CU24" s="224"/>
      <c r="CV24" s="201"/>
      <c r="CW24" s="201"/>
      <c r="CX24" s="201"/>
      <c r="CY24" s="206">
        <f>CZ24+DA24</f>
        <v>0</v>
      </c>
      <c r="CZ24" s="197"/>
      <c r="DA24" s="197"/>
      <c r="DB24" s="211"/>
      <c r="DC24" s="211"/>
      <c r="DD24" s="203"/>
    </row>
    <row r="25" spans="1:108" ht="12" customHeight="1">
      <c r="A25" s="213" t="s">
        <v>1078</v>
      </c>
      <c r="B25" s="214"/>
      <c r="C25" s="179">
        <f t="shared" si="6"/>
        <v>0.9382227632379793</v>
      </c>
      <c r="D25" s="180">
        <v>3286</v>
      </c>
      <c r="E25" s="180">
        <f t="shared" si="7"/>
        <v>3083</v>
      </c>
      <c r="F25" s="181"/>
      <c r="G25" s="215">
        <f aca="true" t="shared" si="22" ref="G25:AS25">SUM(G26:G35)</f>
        <v>0</v>
      </c>
      <c r="H25" s="216">
        <f t="shared" si="22"/>
        <v>0</v>
      </c>
      <c r="I25" s="216">
        <f t="shared" si="22"/>
        <v>0</v>
      </c>
      <c r="J25" s="216">
        <f t="shared" si="22"/>
        <v>0</v>
      </c>
      <c r="K25" s="216">
        <f t="shared" si="22"/>
        <v>0</v>
      </c>
      <c r="L25" s="216">
        <f t="shared" si="22"/>
        <v>0</v>
      </c>
      <c r="M25" s="216">
        <f t="shared" si="22"/>
        <v>0</v>
      </c>
      <c r="N25" s="217">
        <f t="shared" si="22"/>
        <v>335</v>
      </c>
      <c r="O25" s="218">
        <f t="shared" si="22"/>
        <v>334</v>
      </c>
      <c r="P25" s="218">
        <f t="shared" si="22"/>
        <v>1</v>
      </c>
      <c r="Q25" s="218">
        <f t="shared" si="22"/>
        <v>0</v>
      </c>
      <c r="R25" s="218">
        <f t="shared" si="22"/>
        <v>0</v>
      </c>
      <c r="S25" s="218">
        <f t="shared" si="22"/>
        <v>0</v>
      </c>
      <c r="T25" s="218">
        <f t="shared" si="22"/>
        <v>0</v>
      </c>
      <c r="U25" s="218">
        <f t="shared" si="22"/>
        <v>0</v>
      </c>
      <c r="V25" s="218">
        <f t="shared" si="22"/>
        <v>0</v>
      </c>
      <c r="W25" s="218">
        <f t="shared" si="22"/>
        <v>0</v>
      </c>
      <c r="X25" s="218">
        <f t="shared" si="22"/>
        <v>0</v>
      </c>
      <c r="Y25" s="217">
        <f t="shared" si="22"/>
        <v>2243</v>
      </c>
      <c r="Z25" s="218">
        <f t="shared" si="22"/>
        <v>0</v>
      </c>
      <c r="AA25" s="218">
        <f t="shared" si="22"/>
        <v>0</v>
      </c>
      <c r="AB25" s="218">
        <f t="shared" si="22"/>
        <v>0</v>
      </c>
      <c r="AC25" s="218">
        <f t="shared" si="22"/>
        <v>111</v>
      </c>
      <c r="AD25" s="218">
        <f t="shared" si="22"/>
        <v>1810</v>
      </c>
      <c r="AE25" s="218">
        <f t="shared" si="22"/>
        <v>199</v>
      </c>
      <c r="AF25" s="218">
        <f t="shared" si="22"/>
        <v>0</v>
      </c>
      <c r="AG25" s="218">
        <f t="shared" si="22"/>
        <v>36</v>
      </c>
      <c r="AH25" s="218">
        <f t="shared" si="22"/>
        <v>0</v>
      </c>
      <c r="AI25" s="218">
        <f t="shared" si="22"/>
        <v>16</v>
      </c>
      <c r="AJ25" s="218">
        <f t="shared" si="22"/>
        <v>69</v>
      </c>
      <c r="AK25" s="218">
        <f t="shared" si="22"/>
        <v>2</v>
      </c>
      <c r="AL25" s="219">
        <f t="shared" si="22"/>
        <v>0</v>
      </c>
      <c r="AM25" s="217">
        <f t="shared" si="22"/>
        <v>0</v>
      </c>
      <c r="AN25" s="217">
        <f t="shared" si="22"/>
        <v>0</v>
      </c>
      <c r="AO25" s="218">
        <f t="shared" si="22"/>
        <v>0</v>
      </c>
      <c r="AP25" s="218">
        <f t="shared" si="22"/>
        <v>0</v>
      </c>
      <c r="AQ25" s="214">
        <f t="shared" si="22"/>
        <v>0</v>
      </c>
      <c r="AR25" s="217">
        <f t="shared" si="22"/>
        <v>76</v>
      </c>
      <c r="AS25" s="220">
        <f t="shared" si="22"/>
        <v>429</v>
      </c>
      <c r="AT25" s="214"/>
      <c r="AU25" s="213" t="s">
        <v>1078</v>
      </c>
      <c r="AV25" s="214"/>
      <c r="AW25" s="188">
        <f t="shared" si="9"/>
        <v>0.9210318315728965</v>
      </c>
      <c r="AX25" s="180">
        <v>13917</v>
      </c>
      <c r="AY25" s="180">
        <f t="shared" si="10"/>
        <v>12818</v>
      </c>
      <c r="AZ25" s="189"/>
      <c r="BA25" s="221">
        <f aca="true" t="shared" si="23" ref="BA25:CP25">SUM(BA26:BA35)</f>
        <v>7483</v>
      </c>
      <c r="BB25" s="218">
        <f t="shared" si="23"/>
        <v>4254</v>
      </c>
      <c r="BC25" s="218">
        <f t="shared" si="23"/>
        <v>1538</v>
      </c>
      <c r="BD25" s="218">
        <f t="shared" si="23"/>
        <v>0</v>
      </c>
      <c r="BE25" s="218">
        <f t="shared" si="23"/>
        <v>1111</v>
      </c>
      <c r="BF25" s="218">
        <f t="shared" si="23"/>
        <v>528</v>
      </c>
      <c r="BG25" s="218">
        <f t="shared" si="23"/>
        <v>52</v>
      </c>
      <c r="BH25" s="218">
        <f t="shared" si="23"/>
        <v>0</v>
      </c>
      <c r="BI25" s="217">
        <f t="shared" si="23"/>
        <v>419</v>
      </c>
      <c r="BJ25" s="218">
        <f t="shared" si="23"/>
        <v>36</v>
      </c>
      <c r="BK25" s="218">
        <f t="shared" si="23"/>
        <v>27</v>
      </c>
      <c r="BL25" s="218">
        <f t="shared" si="23"/>
        <v>142</v>
      </c>
      <c r="BM25" s="218">
        <f t="shared" si="23"/>
        <v>0</v>
      </c>
      <c r="BN25" s="222">
        <f t="shared" si="23"/>
        <v>214</v>
      </c>
      <c r="BO25" s="217">
        <f t="shared" si="23"/>
        <v>0</v>
      </c>
      <c r="BP25" s="215">
        <f t="shared" si="23"/>
        <v>797</v>
      </c>
      <c r="BQ25" s="218">
        <f t="shared" si="23"/>
        <v>28</v>
      </c>
      <c r="BR25" s="218">
        <f t="shared" si="23"/>
        <v>299</v>
      </c>
      <c r="BS25" s="218">
        <f t="shared" si="23"/>
        <v>414</v>
      </c>
      <c r="BT25" s="218">
        <f t="shared" si="23"/>
        <v>0</v>
      </c>
      <c r="BU25" s="218">
        <f t="shared" si="23"/>
        <v>56</v>
      </c>
      <c r="BV25" s="218">
        <f t="shared" si="23"/>
        <v>0</v>
      </c>
      <c r="BW25" s="217">
        <f t="shared" si="23"/>
        <v>2363</v>
      </c>
      <c r="BX25" s="218">
        <f t="shared" si="23"/>
        <v>100</v>
      </c>
      <c r="BY25" s="218">
        <f t="shared" si="23"/>
        <v>131</v>
      </c>
      <c r="BZ25" s="218">
        <f t="shared" si="23"/>
        <v>651</v>
      </c>
      <c r="CA25" s="218">
        <f t="shared" si="23"/>
        <v>287</v>
      </c>
      <c r="CB25" s="218">
        <f t="shared" si="23"/>
        <v>89</v>
      </c>
      <c r="CC25" s="218">
        <f t="shared" si="23"/>
        <v>107</v>
      </c>
      <c r="CD25" s="218">
        <f t="shared" si="23"/>
        <v>998</v>
      </c>
      <c r="CE25" s="217">
        <f t="shared" si="23"/>
        <v>309</v>
      </c>
      <c r="CF25" s="218">
        <f t="shared" si="23"/>
        <v>27</v>
      </c>
      <c r="CG25" s="218">
        <f t="shared" si="23"/>
        <v>79</v>
      </c>
      <c r="CH25" s="218">
        <f t="shared" si="23"/>
        <v>21</v>
      </c>
      <c r="CI25" s="218">
        <f t="shared" si="23"/>
        <v>82</v>
      </c>
      <c r="CJ25" s="218">
        <f t="shared" si="23"/>
        <v>100</v>
      </c>
      <c r="CK25" s="217">
        <f t="shared" si="23"/>
        <v>0</v>
      </c>
      <c r="CL25" s="218">
        <f t="shared" si="23"/>
        <v>0</v>
      </c>
      <c r="CM25" s="218">
        <f t="shared" si="23"/>
        <v>0</v>
      </c>
      <c r="CN25" s="217">
        <f t="shared" si="23"/>
        <v>7</v>
      </c>
      <c r="CO25" s="217">
        <f t="shared" si="23"/>
        <v>0</v>
      </c>
      <c r="CP25" s="217">
        <f t="shared" si="23"/>
        <v>7</v>
      </c>
      <c r="CQ25" s="217">
        <f>SUM(CQ26:CQ30)</f>
        <v>823</v>
      </c>
      <c r="CR25" s="217">
        <f aca="true" t="shared" si="24" ref="CR25:DD25">SUM(CR26:CR35)</f>
        <v>87</v>
      </c>
      <c r="CS25" s="217">
        <f t="shared" si="24"/>
        <v>88</v>
      </c>
      <c r="CT25" s="217">
        <f t="shared" si="24"/>
        <v>25</v>
      </c>
      <c r="CU25" s="217">
        <f t="shared" si="24"/>
        <v>63</v>
      </c>
      <c r="CV25" s="217">
        <f t="shared" si="24"/>
        <v>0</v>
      </c>
      <c r="CW25" s="217">
        <f t="shared" si="24"/>
        <v>0</v>
      </c>
      <c r="CX25" s="217">
        <f t="shared" si="24"/>
        <v>71</v>
      </c>
      <c r="CY25" s="217">
        <f t="shared" si="24"/>
        <v>371</v>
      </c>
      <c r="CZ25" s="218">
        <f t="shared" si="24"/>
        <v>371</v>
      </c>
      <c r="DA25" s="218">
        <f t="shared" si="24"/>
        <v>0</v>
      </c>
      <c r="DB25" s="218">
        <f t="shared" si="24"/>
        <v>0</v>
      </c>
      <c r="DC25" s="218">
        <f t="shared" si="24"/>
        <v>0</v>
      </c>
      <c r="DD25" s="220">
        <f t="shared" si="24"/>
        <v>0</v>
      </c>
    </row>
    <row r="26" spans="1:245" ht="12.75" customHeight="1">
      <c r="A26" s="192"/>
      <c r="B26" s="8" t="s">
        <v>1079</v>
      </c>
      <c r="C26" s="193">
        <f t="shared" si="6"/>
        <v>1</v>
      </c>
      <c r="D26" s="194">
        <v>84</v>
      </c>
      <c r="E26" s="194">
        <f t="shared" si="7"/>
        <v>84</v>
      </c>
      <c r="F26" s="195"/>
      <c r="G26" s="196">
        <f aca="true" t="shared" si="25" ref="G26:G35">SUM(H26:M26)</f>
        <v>0</v>
      </c>
      <c r="H26" s="197"/>
      <c r="I26" s="197"/>
      <c r="J26" s="197"/>
      <c r="K26" s="197"/>
      <c r="L26" s="197"/>
      <c r="M26" s="197"/>
      <c r="N26" s="198">
        <f aca="true" t="shared" si="26" ref="N26:N35">SUM(O26:X26)</f>
        <v>0</v>
      </c>
      <c r="O26" s="197"/>
      <c r="P26" s="197"/>
      <c r="Q26" s="197"/>
      <c r="R26" s="197"/>
      <c r="S26" s="197"/>
      <c r="T26" s="197"/>
      <c r="U26" s="197"/>
      <c r="V26" s="199"/>
      <c r="W26" s="197"/>
      <c r="X26" s="197"/>
      <c r="Y26" s="198">
        <f aca="true" t="shared" si="27" ref="Y26:Y35">SUM(Z26:AK26)</f>
        <v>0</v>
      </c>
      <c r="Z26" s="197"/>
      <c r="AA26" s="197"/>
      <c r="AB26" s="197"/>
      <c r="AC26" s="197"/>
      <c r="AD26" s="197"/>
      <c r="AE26" s="197"/>
      <c r="AF26" s="197"/>
      <c r="AG26" s="197"/>
      <c r="AH26" s="197">
        <f>příjmy!H133</f>
        <v>0</v>
      </c>
      <c r="AI26" s="197"/>
      <c r="AJ26" s="197"/>
      <c r="AK26" s="197"/>
      <c r="AL26" s="200"/>
      <c r="AM26" s="201"/>
      <c r="AN26" s="198">
        <f aca="true" t="shared" si="28" ref="AN26:AN35">SUM(AO26:AQ26)</f>
        <v>0</v>
      </c>
      <c r="AO26" s="197"/>
      <c r="AP26" s="197"/>
      <c r="AQ26" s="202"/>
      <c r="AR26" s="201"/>
      <c r="AS26" s="203">
        <f>příjmy!H234+příjmy!H235</f>
        <v>84</v>
      </c>
      <c r="AT26" s="7"/>
      <c r="AU26" s="192"/>
      <c r="AV26" s="8" t="s">
        <v>1079</v>
      </c>
      <c r="AW26" s="204">
        <f t="shared" si="9"/>
        <v>0.9195944352746993</v>
      </c>
      <c r="AX26" s="194">
        <v>508.92</v>
      </c>
      <c r="AY26" s="194">
        <f t="shared" si="10"/>
        <v>468</v>
      </c>
      <c r="AZ26" s="8"/>
      <c r="BA26" s="205">
        <f aca="true" t="shared" si="29" ref="BA26:BA35">SUM(BB26:BH26)</f>
        <v>252</v>
      </c>
      <c r="BB26" s="197">
        <f>výdaje!H9</f>
        <v>187</v>
      </c>
      <c r="BC26" s="197" t="str">
        <f>výdaje!H33</f>
        <v>   </v>
      </c>
      <c r="BD26" s="197">
        <f>výdaje!H55</f>
        <v>0</v>
      </c>
      <c r="BE26" s="197">
        <f>výdaje!H68</f>
        <v>48</v>
      </c>
      <c r="BF26" s="197">
        <f>výdaje!H98</f>
        <v>17</v>
      </c>
      <c r="BG26" s="197"/>
      <c r="BH26" s="197">
        <f>výdaje!H125</f>
        <v>0</v>
      </c>
      <c r="BI26" s="206">
        <f aca="true" t="shared" si="30" ref="BI26:BI35">SUM(BJ26:BN26)</f>
        <v>92</v>
      </c>
      <c r="BJ26" s="197">
        <f>výdaje!H135</f>
        <v>23</v>
      </c>
      <c r="BK26" s="197">
        <f>výdaje!H185</f>
        <v>0</v>
      </c>
      <c r="BL26" s="197">
        <f>výdaje!H154</f>
        <v>36</v>
      </c>
      <c r="BM26" s="197"/>
      <c r="BN26" s="207">
        <f>výdaje!H205</f>
        <v>33</v>
      </c>
      <c r="BO26" s="201"/>
      <c r="BP26" s="208">
        <f aca="true" t="shared" si="31" ref="BP26:BP35">SUM(BQ26:BV26)</f>
        <v>53</v>
      </c>
      <c r="BQ26" s="197">
        <f>výdaje!H266</f>
        <v>0</v>
      </c>
      <c r="BR26" s="197">
        <f>výdaje!H288</f>
        <v>26</v>
      </c>
      <c r="BS26" s="197">
        <f>výdaje!H306</f>
        <v>0</v>
      </c>
      <c r="BT26" s="197"/>
      <c r="BU26" s="197">
        <f>výdaje!H338</f>
        <v>27</v>
      </c>
      <c r="BV26" s="197"/>
      <c r="BW26" s="206">
        <f aca="true" t="shared" si="32" ref="BW26:BW35">SUM(BX26:CD26)</f>
        <v>70</v>
      </c>
      <c r="BX26" s="197"/>
      <c r="BY26" s="197">
        <f>výdaje!H383</f>
        <v>11</v>
      </c>
      <c r="BZ26" s="197"/>
      <c r="CA26" s="197"/>
      <c r="CB26" s="197">
        <f>výdaje!H424</f>
        <v>10</v>
      </c>
      <c r="CC26" s="197"/>
      <c r="CD26" s="197">
        <f>výdaje!H456</f>
        <v>49</v>
      </c>
      <c r="CE26" s="206">
        <f aca="true" t="shared" si="33" ref="CE26:CE35">SUM(CF26:CJ26)</f>
        <v>0</v>
      </c>
      <c r="CF26" s="197">
        <f>výdaje!H508</f>
        <v>0</v>
      </c>
      <c r="CG26" s="197"/>
      <c r="CH26" s="197">
        <f>výdaje!H541</f>
        <v>0</v>
      </c>
      <c r="CI26" s="197">
        <f>výdaje!H561</f>
        <v>0</v>
      </c>
      <c r="CJ26" s="197"/>
      <c r="CK26" s="206">
        <f aca="true" t="shared" si="34" ref="CK26:CK35">SUM(CL26:CM26)</f>
        <v>0</v>
      </c>
      <c r="CL26" s="197"/>
      <c r="CM26" s="197"/>
      <c r="CN26" s="201">
        <f aca="true" t="shared" si="35" ref="CN26:CN35">SUM(CO26:CP26)</f>
        <v>0</v>
      </c>
      <c r="CO26" s="209"/>
      <c r="CP26" s="210"/>
      <c r="CQ26" s="201">
        <f>výdaje!H610</f>
        <v>0</v>
      </c>
      <c r="CR26" s="201"/>
      <c r="CS26" s="201">
        <f aca="true" t="shared" si="36" ref="CS26:CS35">SUM(CT26:CU26)</f>
        <v>1</v>
      </c>
      <c r="CT26" s="209"/>
      <c r="CU26" s="210">
        <f>výdaje!H638</f>
        <v>1</v>
      </c>
      <c r="CV26" s="201"/>
      <c r="CW26" s="201"/>
      <c r="CX26" s="201"/>
      <c r="CY26" s="206">
        <f aca="true" t="shared" si="37" ref="CY26:CY35">CZ26+DA26</f>
        <v>0</v>
      </c>
      <c r="CZ26" s="197"/>
      <c r="DA26" s="197"/>
      <c r="DB26" s="211"/>
      <c r="DC26" s="211">
        <f>výdaje!H673</f>
        <v>0</v>
      </c>
      <c r="DD26" s="203"/>
      <c r="IK26" s="226"/>
    </row>
    <row r="27" spans="1:108" ht="12.75" customHeight="1">
      <c r="A27" s="192"/>
      <c r="B27" s="8" t="s">
        <v>1080</v>
      </c>
      <c r="C27" s="193" t="str">
        <f t="shared" si="6"/>
        <v>*</v>
      </c>
      <c r="D27" s="194">
        <v>0</v>
      </c>
      <c r="E27" s="194">
        <f t="shared" si="7"/>
        <v>0</v>
      </c>
      <c r="F27" s="195"/>
      <c r="G27" s="196">
        <f t="shared" si="25"/>
        <v>0</v>
      </c>
      <c r="H27" s="197"/>
      <c r="I27" s="197"/>
      <c r="J27" s="197"/>
      <c r="K27" s="197"/>
      <c r="L27" s="197"/>
      <c r="M27" s="197"/>
      <c r="N27" s="198">
        <f t="shared" si="26"/>
        <v>0</v>
      </c>
      <c r="O27" s="197"/>
      <c r="P27" s="197"/>
      <c r="Q27" s="197"/>
      <c r="R27" s="197"/>
      <c r="S27" s="197"/>
      <c r="T27" s="197"/>
      <c r="U27" s="197"/>
      <c r="V27" s="199"/>
      <c r="W27" s="197"/>
      <c r="X27" s="197"/>
      <c r="Y27" s="198">
        <f t="shared" si="27"/>
        <v>0</v>
      </c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200"/>
      <c r="AM27" s="201"/>
      <c r="AN27" s="198">
        <f t="shared" si="28"/>
        <v>0</v>
      </c>
      <c r="AO27" s="197"/>
      <c r="AP27" s="197"/>
      <c r="AQ27" s="202"/>
      <c r="AR27" s="201"/>
      <c r="AS27" s="203"/>
      <c r="AT27" s="7"/>
      <c r="AU27" s="192"/>
      <c r="AV27" s="8" t="s">
        <v>1080</v>
      </c>
      <c r="AW27" s="204">
        <f t="shared" si="9"/>
        <v>0.909952606635071</v>
      </c>
      <c r="AX27" s="194">
        <v>1899</v>
      </c>
      <c r="AY27" s="194">
        <f t="shared" si="10"/>
        <v>1728</v>
      </c>
      <c r="AZ27" s="8"/>
      <c r="BA27" s="205">
        <f t="shared" si="29"/>
        <v>1728</v>
      </c>
      <c r="BB27" s="197"/>
      <c r="BC27" s="197">
        <f>výdaje!H34+výdaje!H62</f>
        <v>1314</v>
      </c>
      <c r="BD27" s="197">
        <f>výdaje!H57</f>
        <v>0</v>
      </c>
      <c r="BE27" s="197">
        <f>výdaje!H69</f>
        <v>295</v>
      </c>
      <c r="BF27" s="197">
        <f>výdaje!H99</f>
        <v>119</v>
      </c>
      <c r="BG27" s="197"/>
      <c r="BH27" s="197"/>
      <c r="BI27" s="206">
        <f t="shared" si="30"/>
        <v>0</v>
      </c>
      <c r="BJ27" s="197"/>
      <c r="BK27" s="197"/>
      <c r="BL27" s="197"/>
      <c r="BM27" s="197"/>
      <c r="BN27" s="207"/>
      <c r="BO27" s="201"/>
      <c r="BP27" s="208">
        <f t="shared" si="31"/>
        <v>0</v>
      </c>
      <c r="BQ27" s="197"/>
      <c r="BR27" s="197"/>
      <c r="BS27" s="197"/>
      <c r="BT27" s="197"/>
      <c r="BU27" s="197"/>
      <c r="BV27" s="197"/>
      <c r="BW27" s="206">
        <f t="shared" si="32"/>
        <v>0</v>
      </c>
      <c r="BX27" s="197"/>
      <c r="BY27" s="197"/>
      <c r="BZ27" s="197"/>
      <c r="CA27" s="197"/>
      <c r="CB27" s="197"/>
      <c r="CC27" s="197"/>
      <c r="CD27" s="197"/>
      <c r="CE27" s="206">
        <f t="shared" si="33"/>
        <v>0</v>
      </c>
      <c r="CF27" s="197"/>
      <c r="CG27" s="197"/>
      <c r="CH27" s="197"/>
      <c r="CI27" s="197"/>
      <c r="CJ27" s="197"/>
      <c r="CK27" s="206">
        <f t="shared" si="34"/>
        <v>0</v>
      </c>
      <c r="CL27" s="197"/>
      <c r="CM27" s="197"/>
      <c r="CN27" s="201">
        <f t="shared" si="35"/>
        <v>0</v>
      </c>
      <c r="CO27" s="212"/>
      <c r="CP27" s="207"/>
      <c r="CQ27" s="201"/>
      <c r="CR27" s="201"/>
      <c r="CS27" s="201">
        <f t="shared" si="36"/>
        <v>0</v>
      </c>
      <c r="CT27" s="212"/>
      <c r="CU27" s="207"/>
      <c r="CV27" s="201"/>
      <c r="CW27" s="201"/>
      <c r="CX27" s="201"/>
      <c r="CY27" s="206">
        <f t="shared" si="37"/>
        <v>0</v>
      </c>
      <c r="CZ27" s="197"/>
      <c r="DA27" s="197"/>
      <c r="DB27" s="211"/>
      <c r="DC27" s="211"/>
      <c r="DD27" s="203"/>
    </row>
    <row r="28" spans="1:108" ht="12.75" customHeight="1">
      <c r="A28" s="192"/>
      <c r="B28" s="8" t="s">
        <v>1081</v>
      </c>
      <c r="C28" s="193">
        <f t="shared" si="6"/>
        <v>1.0741839762611276</v>
      </c>
      <c r="D28" s="194">
        <v>674</v>
      </c>
      <c r="E28" s="194">
        <f t="shared" si="7"/>
        <v>724</v>
      </c>
      <c r="F28" s="195"/>
      <c r="G28" s="196">
        <f t="shared" si="25"/>
        <v>0</v>
      </c>
      <c r="H28" s="197"/>
      <c r="I28" s="197"/>
      <c r="J28" s="197"/>
      <c r="K28" s="197"/>
      <c r="L28" s="197"/>
      <c r="M28" s="197"/>
      <c r="N28" s="198">
        <f t="shared" si="26"/>
        <v>76</v>
      </c>
      <c r="O28" s="197">
        <f>příjmy!H26</f>
        <v>76</v>
      </c>
      <c r="P28" s="197"/>
      <c r="Q28" s="197"/>
      <c r="R28" s="197"/>
      <c r="S28" s="197"/>
      <c r="T28" s="197"/>
      <c r="U28" s="197">
        <f>příjmy!H51</f>
        <v>0</v>
      </c>
      <c r="V28" s="199"/>
      <c r="W28" s="197"/>
      <c r="X28" s="197"/>
      <c r="Y28" s="198">
        <f t="shared" si="27"/>
        <v>245</v>
      </c>
      <c r="Z28" s="197">
        <f>příjmy!H70</f>
        <v>0</v>
      </c>
      <c r="AA28" s="197"/>
      <c r="AB28" s="197">
        <f>příjmy!H95</f>
        <v>0</v>
      </c>
      <c r="AC28" s="197"/>
      <c r="AD28" s="197"/>
      <c r="AE28" s="197">
        <f>příjmy!H116+příjmy!H117</f>
        <v>199</v>
      </c>
      <c r="AF28" s="197">
        <f>příjmy!H123</f>
        <v>0</v>
      </c>
      <c r="AG28" s="197">
        <f>příjmy!H125</f>
        <v>11</v>
      </c>
      <c r="AH28" s="197">
        <f>příjmy!H134</f>
        <v>0</v>
      </c>
      <c r="AI28" s="197">
        <f>příjmy!H161</f>
        <v>0</v>
      </c>
      <c r="AJ28" s="197">
        <f>příjmy!H169+příjmy!H144</f>
        <v>35</v>
      </c>
      <c r="AK28" s="197"/>
      <c r="AL28" s="200"/>
      <c r="AM28" s="201"/>
      <c r="AN28" s="198">
        <f t="shared" si="28"/>
        <v>0</v>
      </c>
      <c r="AO28" s="197"/>
      <c r="AP28" s="197"/>
      <c r="AQ28" s="202">
        <f>příjmy!H218</f>
        <v>0</v>
      </c>
      <c r="AR28" s="201">
        <f>příjmy!H237</f>
        <v>58</v>
      </c>
      <c r="AS28" s="203">
        <f>příjmy!H236+příjmy!H238+příjmy!H239</f>
        <v>345</v>
      </c>
      <c r="AT28" s="7"/>
      <c r="AU28" s="192"/>
      <c r="AV28" s="8" t="s">
        <v>1081</v>
      </c>
      <c r="AW28" s="204">
        <f t="shared" si="9"/>
        <v>0.9181955176180266</v>
      </c>
      <c r="AX28" s="194">
        <v>7910.08</v>
      </c>
      <c r="AY28" s="194">
        <f t="shared" si="10"/>
        <v>7263</v>
      </c>
      <c r="AZ28" s="8"/>
      <c r="BA28" s="205">
        <f t="shared" si="29"/>
        <v>5407</v>
      </c>
      <c r="BB28" s="197">
        <f>výdaje!H10</f>
        <v>4067</v>
      </c>
      <c r="BC28" s="197">
        <f>výdaje!H35</f>
        <v>152</v>
      </c>
      <c r="BD28" s="197"/>
      <c r="BE28" s="197">
        <f>výdaje!H70</f>
        <v>750</v>
      </c>
      <c r="BF28" s="197">
        <f>výdaje!H100</f>
        <v>386</v>
      </c>
      <c r="BG28" s="197">
        <f>výdaje!H124</f>
        <v>52</v>
      </c>
      <c r="BH28" s="197"/>
      <c r="BI28" s="206">
        <f t="shared" si="30"/>
        <v>304</v>
      </c>
      <c r="BJ28" s="197">
        <f>výdaje!H148</f>
        <v>13</v>
      </c>
      <c r="BK28" s="197">
        <f>výdaje!H186</f>
        <v>17</v>
      </c>
      <c r="BL28" s="197">
        <f>výdaje!H155+výdaje!H156</f>
        <v>106</v>
      </c>
      <c r="BM28" s="197"/>
      <c r="BN28" s="207">
        <f>výdaje!H206</f>
        <v>168</v>
      </c>
      <c r="BO28" s="201">
        <f>výdaje!H258</f>
        <v>0</v>
      </c>
      <c r="BP28" s="208">
        <f t="shared" si="31"/>
        <v>29</v>
      </c>
      <c r="BQ28" s="197"/>
      <c r="BR28" s="197"/>
      <c r="BS28" s="197"/>
      <c r="BT28" s="197"/>
      <c r="BU28" s="197">
        <f>výdaje!H339</f>
        <v>29</v>
      </c>
      <c r="BV28" s="197"/>
      <c r="BW28" s="206">
        <f t="shared" si="32"/>
        <v>1207</v>
      </c>
      <c r="BX28" s="197">
        <f>výdaje!H365</f>
        <v>100</v>
      </c>
      <c r="BY28" s="197">
        <f>výdaje!H384</f>
        <v>120</v>
      </c>
      <c r="BZ28" s="197">
        <f>výdaje!H408</f>
        <v>75</v>
      </c>
      <c r="CA28" s="197">
        <f>výdaje!H418</f>
        <v>287</v>
      </c>
      <c r="CB28" s="197">
        <f>výdaje!H425</f>
        <v>79</v>
      </c>
      <c r="CC28" s="197">
        <f>výdaje!H436</f>
        <v>107</v>
      </c>
      <c r="CD28" s="197">
        <f>výdaje!H457</f>
        <v>439</v>
      </c>
      <c r="CE28" s="206">
        <f t="shared" si="33"/>
        <v>280</v>
      </c>
      <c r="CF28" s="197"/>
      <c r="CG28" s="197">
        <f>výdaje!H532</f>
        <v>79</v>
      </c>
      <c r="CH28" s="197">
        <f>výdaje!H542</f>
        <v>21</v>
      </c>
      <c r="CI28" s="197">
        <f>výdaje!H560</f>
        <v>80</v>
      </c>
      <c r="CJ28" s="197">
        <f>výdaje!H579</f>
        <v>100</v>
      </c>
      <c r="CK28" s="206">
        <f t="shared" si="34"/>
        <v>0</v>
      </c>
      <c r="CL28" s="197"/>
      <c r="CM28" s="197">
        <f>výdaje!H628</f>
        <v>0</v>
      </c>
      <c r="CN28" s="201">
        <f t="shared" si="35"/>
        <v>3</v>
      </c>
      <c r="CO28" s="212">
        <f>výdaje!H587</f>
        <v>0</v>
      </c>
      <c r="CP28" s="207">
        <f>výdaje!H593</f>
        <v>3</v>
      </c>
      <c r="CQ28" s="201"/>
      <c r="CR28" s="201">
        <f>výdaje!H725</f>
        <v>0</v>
      </c>
      <c r="CS28" s="201">
        <f t="shared" si="36"/>
        <v>33</v>
      </c>
      <c r="CT28" s="212">
        <f>výdaje!H656</f>
        <v>25</v>
      </c>
      <c r="CU28" s="207">
        <f>výdaje!H639</f>
        <v>8</v>
      </c>
      <c r="CV28" s="201">
        <f>výdaje!H715</f>
        <v>0</v>
      </c>
      <c r="CW28" s="201"/>
      <c r="CX28" s="201">
        <f>výdaje!H703+výdaje!H728</f>
        <v>0</v>
      </c>
      <c r="CY28" s="206">
        <f t="shared" si="37"/>
        <v>0</v>
      </c>
      <c r="CZ28" s="197"/>
      <c r="DA28" s="197"/>
      <c r="DB28" s="211"/>
      <c r="DC28" s="211">
        <f>výdaje!H674</f>
        <v>0</v>
      </c>
      <c r="DD28" s="203"/>
    </row>
    <row r="29" spans="1:108" ht="12.75" customHeight="1">
      <c r="A29" s="192"/>
      <c r="B29" s="8" t="s">
        <v>1082</v>
      </c>
      <c r="C29" s="193">
        <f t="shared" si="6"/>
        <v>2.5294117647058822</v>
      </c>
      <c r="D29" s="194">
        <v>17</v>
      </c>
      <c r="E29" s="194">
        <f t="shared" si="7"/>
        <v>43</v>
      </c>
      <c r="F29" s="195"/>
      <c r="G29" s="196">
        <f t="shared" si="25"/>
        <v>0</v>
      </c>
      <c r="H29" s="197"/>
      <c r="I29" s="197"/>
      <c r="J29" s="197"/>
      <c r="K29" s="197"/>
      <c r="L29" s="197"/>
      <c r="M29" s="197"/>
      <c r="N29" s="198">
        <f t="shared" si="26"/>
        <v>0</v>
      </c>
      <c r="O29" s="197"/>
      <c r="P29" s="197"/>
      <c r="Q29" s="197"/>
      <c r="R29" s="197"/>
      <c r="S29" s="197"/>
      <c r="T29" s="197"/>
      <c r="U29" s="197"/>
      <c r="V29" s="199"/>
      <c r="W29" s="197"/>
      <c r="X29" s="197"/>
      <c r="Y29" s="198">
        <f t="shared" si="27"/>
        <v>43</v>
      </c>
      <c r="Z29" s="197">
        <f>příjmy!H71</f>
        <v>0</v>
      </c>
      <c r="AA29" s="197"/>
      <c r="AB29" s="197"/>
      <c r="AC29" s="197"/>
      <c r="AD29" s="197"/>
      <c r="AE29" s="197"/>
      <c r="AF29" s="197"/>
      <c r="AG29" s="197">
        <f>příjmy!H126</f>
        <v>25</v>
      </c>
      <c r="AH29" s="197">
        <f>příjmy!H135</f>
        <v>0</v>
      </c>
      <c r="AI29" s="197">
        <f>příjmy!H138+příjmy!H162</f>
        <v>16</v>
      </c>
      <c r="AJ29" s="197">
        <f>příjmy!H170</f>
        <v>0</v>
      </c>
      <c r="AK29" s="197">
        <f>příjmy!H145</f>
        <v>2</v>
      </c>
      <c r="AL29" s="200"/>
      <c r="AM29" s="201"/>
      <c r="AN29" s="198">
        <f t="shared" si="28"/>
        <v>0</v>
      </c>
      <c r="AO29" s="197"/>
      <c r="AP29" s="197"/>
      <c r="AQ29" s="202">
        <f>příjmy!H215</f>
        <v>0</v>
      </c>
      <c r="AR29" s="201"/>
      <c r="AS29" s="203"/>
      <c r="AT29" s="7"/>
      <c r="AU29" s="192"/>
      <c r="AV29" s="8" t="s">
        <v>1082</v>
      </c>
      <c r="AW29" s="204">
        <f t="shared" si="9"/>
        <v>1.0126582278481013</v>
      </c>
      <c r="AX29" s="194">
        <v>711</v>
      </c>
      <c r="AY29" s="194">
        <f t="shared" si="10"/>
        <v>720</v>
      </c>
      <c r="AZ29" s="8"/>
      <c r="BA29" s="231">
        <f t="shared" si="29"/>
        <v>0</v>
      </c>
      <c r="BB29" s="197"/>
      <c r="BC29" s="197">
        <f>výdaje!H36</f>
        <v>0</v>
      </c>
      <c r="BD29" s="197"/>
      <c r="BE29" s="197">
        <f>výdaje!H71</f>
        <v>0</v>
      </c>
      <c r="BF29" s="197">
        <f>výdaje!H101</f>
        <v>0</v>
      </c>
      <c r="BG29" s="197"/>
      <c r="BH29" s="197"/>
      <c r="BI29" s="206">
        <f t="shared" si="30"/>
        <v>0</v>
      </c>
      <c r="BJ29" s="197"/>
      <c r="BK29" s="197"/>
      <c r="BL29" s="197"/>
      <c r="BM29" s="197"/>
      <c r="BN29" s="207">
        <f>výdaje!H207</f>
        <v>0</v>
      </c>
      <c r="BO29" s="201"/>
      <c r="BP29" s="208">
        <f t="shared" si="31"/>
        <v>0</v>
      </c>
      <c r="BQ29" s="197"/>
      <c r="BR29" s="197"/>
      <c r="BS29" s="197"/>
      <c r="BT29" s="197"/>
      <c r="BU29" s="197"/>
      <c r="BV29" s="197"/>
      <c r="BW29" s="206">
        <f t="shared" si="32"/>
        <v>597</v>
      </c>
      <c r="BX29" s="197"/>
      <c r="BY29" s="197"/>
      <c r="BZ29" s="197">
        <f>výdaje!H409</f>
        <v>576</v>
      </c>
      <c r="CA29" s="197">
        <f>výdaje!H419</f>
        <v>0</v>
      </c>
      <c r="CB29" s="197"/>
      <c r="CC29" s="197"/>
      <c r="CD29" s="197">
        <f>výdaje!H458</f>
        <v>21</v>
      </c>
      <c r="CE29" s="206">
        <f t="shared" si="33"/>
        <v>0</v>
      </c>
      <c r="CF29" s="197">
        <f>výdaje!H514</f>
        <v>0</v>
      </c>
      <c r="CG29" s="197"/>
      <c r="CH29" s="197">
        <f>výdaje!H543</f>
        <v>0</v>
      </c>
      <c r="CI29" s="197">
        <f>výdaje!H567</f>
        <v>0</v>
      </c>
      <c r="CJ29" s="197"/>
      <c r="CK29" s="206">
        <f t="shared" si="34"/>
        <v>0</v>
      </c>
      <c r="CL29" s="197"/>
      <c r="CM29" s="197"/>
      <c r="CN29" s="201">
        <f t="shared" si="35"/>
        <v>0</v>
      </c>
      <c r="CO29" s="212"/>
      <c r="CP29" s="207"/>
      <c r="CQ29" s="201">
        <f>výdaje!H612</f>
        <v>0</v>
      </c>
      <c r="CR29" s="201">
        <f>výdaje!H617+výdaje!H726</f>
        <v>87</v>
      </c>
      <c r="CS29" s="201">
        <f t="shared" si="36"/>
        <v>36</v>
      </c>
      <c r="CT29" s="212"/>
      <c r="CU29" s="207">
        <f>výdaje!H650</f>
        <v>36</v>
      </c>
      <c r="CV29" s="201"/>
      <c r="CW29" s="201">
        <f>výdaje!H716</f>
        <v>0</v>
      </c>
      <c r="CX29" s="201">
        <f>výdaje!H711</f>
        <v>0</v>
      </c>
      <c r="CY29" s="206">
        <f t="shared" si="37"/>
        <v>0</v>
      </c>
      <c r="CZ29" s="197"/>
      <c r="DA29" s="197"/>
      <c r="DB29" s="211"/>
      <c r="DC29" s="211"/>
      <c r="DD29" s="203"/>
    </row>
    <row r="30" spans="1:108" ht="12.75" customHeight="1">
      <c r="A30" s="192"/>
      <c r="B30" s="8" t="s">
        <v>1083</v>
      </c>
      <c r="C30" s="193">
        <f t="shared" si="6"/>
        <v>0.85</v>
      </c>
      <c r="D30" s="194">
        <v>40</v>
      </c>
      <c r="E30" s="194">
        <f t="shared" si="7"/>
        <v>34</v>
      </c>
      <c r="F30" s="195"/>
      <c r="G30" s="196">
        <f t="shared" si="25"/>
        <v>0</v>
      </c>
      <c r="H30" s="197"/>
      <c r="I30" s="197"/>
      <c r="J30" s="197"/>
      <c r="K30" s="197"/>
      <c r="L30" s="197"/>
      <c r="M30" s="197"/>
      <c r="N30" s="198">
        <f t="shared" si="26"/>
        <v>0</v>
      </c>
      <c r="O30" s="197"/>
      <c r="P30" s="197"/>
      <c r="Q30" s="197"/>
      <c r="R30" s="197"/>
      <c r="S30" s="197"/>
      <c r="T30" s="197"/>
      <c r="U30" s="197"/>
      <c r="V30" s="199"/>
      <c r="W30" s="197"/>
      <c r="X30" s="197"/>
      <c r="Y30" s="198">
        <f t="shared" si="27"/>
        <v>34</v>
      </c>
      <c r="Z30" s="197">
        <f>příjmy!H72</f>
        <v>0</v>
      </c>
      <c r="AA30" s="197"/>
      <c r="AB30" s="197">
        <f>příjmy!H96</f>
        <v>0</v>
      </c>
      <c r="AC30" s="197"/>
      <c r="AD30" s="197">
        <f>příjmy!H103</f>
        <v>0</v>
      </c>
      <c r="AE30" s="197"/>
      <c r="AF30" s="197"/>
      <c r="AG30" s="197"/>
      <c r="AH30" s="197"/>
      <c r="AI30" s="197"/>
      <c r="AJ30" s="197">
        <f>příjmy!H168+příjmy!H146</f>
        <v>34</v>
      </c>
      <c r="AK30" s="197"/>
      <c r="AL30" s="200"/>
      <c r="AM30" s="201"/>
      <c r="AN30" s="198">
        <f t="shared" si="28"/>
        <v>0</v>
      </c>
      <c r="AO30" s="197"/>
      <c r="AP30" s="197"/>
      <c r="AQ30" s="202"/>
      <c r="AR30" s="201"/>
      <c r="AS30" s="203"/>
      <c r="AT30" s="7"/>
      <c r="AU30" s="192"/>
      <c r="AV30" s="8" t="s">
        <v>1083</v>
      </c>
      <c r="AW30" s="204">
        <f t="shared" si="9"/>
        <v>0.8949609652235628</v>
      </c>
      <c r="AX30" s="194">
        <v>1409</v>
      </c>
      <c r="AY30" s="194">
        <f t="shared" si="10"/>
        <v>1261</v>
      </c>
      <c r="AZ30" s="8"/>
      <c r="BA30" s="205">
        <f t="shared" si="29"/>
        <v>96</v>
      </c>
      <c r="BB30" s="197">
        <f>výdaje!H11</f>
        <v>0</v>
      </c>
      <c r="BC30" s="197">
        <f>výdaje!H37</f>
        <v>72</v>
      </c>
      <c r="BD30" s="197">
        <f>výdaje!H61</f>
        <v>0</v>
      </c>
      <c r="BE30" s="197">
        <f>výdaje!H72</f>
        <v>18</v>
      </c>
      <c r="BF30" s="197">
        <f>výdaje!H102</f>
        <v>6</v>
      </c>
      <c r="BG30" s="197"/>
      <c r="BH30" s="197">
        <f>výdaje!H126</f>
        <v>0</v>
      </c>
      <c r="BI30" s="206">
        <f t="shared" si="30"/>
        <v>16</v>
      </c>
      <c r="BJ30" s="197"/>
      <c r="BK30" s="197">
        <f>výdaje!H187</f>
        <v>10</v>
      </c>
      <c r="BL30" s="197">
        <f>výdaje!H158</f>
        <v>0</v>
      </c>
      <c r="BM30" s="197">
        <f>výdaje!H179</f>
        <v>0</v>
      </c>
      <c r="BN30" s="207">
        <f>výdaje!H208</f>
        <v>6</v>
      </c>
      <c r="BO30" s="201"/>
      <c r="BP30" s="208">
        <f t="shared" si="31"/>
        <v>0</v>
      </c>
      <c r="BQ30" s="197">
        <f>výdaje!H267</f>
        <v>0</v>
      </c>
      <c r="BR30" s="197"/>
      <c r="BS30" s="197">
        <f>výdaje!H307</f>
        <v>0</v>
      </c>
      <c r="BT30" s="197"/>
      <c r="BU30" s="197"/>
      <c r="BV30" s="197"/>
      <c r="BW30" s="206">
        <f t="shared" si="32"/>
        <v>249</v>
      </c>
      <c r="BX30" s="197">
        <f>výdaje!H366</f>
        <v>0</v>
      </c>
      <c r="BY30" s="197">
        <f>výdaje!H385</f>
        <v>0</v>
      </c>
      <c r="BZ30" s="197"/>
      <c r="CA30" s="197"/>
      <c r="CB30" s="197">
        <f>výdaje!H426</f>
        <v>0</v>
      </c>
      <c r="CC30" s="197">
        <f>výdaje!H441</f>
        <v>0</v>
      </c>
      <c r="CD30" s="197">
        <f>výdaje!H459</f>
        <v>249</v>
      </c>
      <c r="CE30" s="206">
        <f t="shared" si="33"/>
        <v>2</v>
      </c>
      <c r="CF30" s="197">
        <f>výdaje!H510</f>
        <v>0</v>
      </c>
      <c r="CG30" s="197">
        <f>výdaje!H533</f>
        <v>0</v>
      </c>
      <c r="CH30" s="197">
        <f>výdaje!H544</f>
        <v>0</v>
      </c>
      <c r="CI30" s="197">
        <f>výdaje!H568</f>
        <v>2</v>
      </c>
      <c r="CJ30" s="197"/>
      <c r="CK30" s="206">
        <f t="shared" si="34"/>
        <v>0</v>
      </c>
      <c r="CL30" s="197"/>
      <c r="CM30" s="197"/>
      <c r="CN30" s="201">
        <f t="shared" si="35"/>
        <v>4</v>
      </c>
      <c r="CO30" s="212"/>
      <c r="CP30" s="207">
        <f>výdaje!H595</f>
        <v>4</v>
      </c>
      <c r="CQ30" s="201">
        <f>výdaje!H613+výdaje!H618</f>
        <v>823</v>
      </c>
      <c r="CR30" s="201"/>
      <c r="CS30" s="201">
        <f t="shared" si="36"/>
        <v>0</v>
      </c>
      <c r="CT30" s="212"/>
      <c r="CU30" s="207"/>
      <c r="CV30" s="201"/>
      <c r="CW30" s="201"/>
      <c r="CX30" s="201">
        <f>výdaje!H704+výdaje!H706</f>
        <v>71</v>
      </c>
      <c r="CY30" s="206">
        <f t="shared" si="37"/>
        <v>0</v>
      </c>
      <c r="CZ30" s="197">
        <f>výdaje!H750</f>
        <v>0</v>
      </c>
      <c r="DA30" s="197"/>
      <c r="DB30" s="211"/>
      <c r="DC30" s="211"/>
      <c r="DD30" s="203"/>
    </row>
    <row r="31" spans="1:108" ht="12.75" customHeight="1">
      <c r="A31" s="192"/>
      <c r="B31" s="8" t="s">
        <v>1084</v>
      </c>
      <c r="C31" s="193">
        <f t="shared" si="6"/>
        <v>0.7710437710437711</v>
      </c>
      <c r="D31" s="194">
        <v>297</v>
      </c>
      <c r="E31" s="194">
        <f t="shared" si="7"/>
        <v>229</v>
      </c>
      <c r="F31" s="195"/>
      <c r="G31" s="196">
        <f t="shared" si="25"/>
        <v>0</v>
      </c>
      <c r="H31" s="197"/>
      <c r="I31" s="197"/>
      <c r="J31" s="197"/>
      <c r="K31" s="197"/>
      <c r="L31" s="197"/>
      <c r="M31" s="197"/>
      <c r="N31" s="198">
        <f t="shared" si="26"/>
        <v>0</v>
      </c>
      <c r="O31" s="197"/>
      <c r="P31" s="197"/>
      <c r="Q31" s="197"/>
      <c r="R31" s="197"/>
      <c r="S31" s="197"/>
      <c r="T31" s="197"/>
      <c r="U31" s="197"/>
      <c r="V31" s="199"/>
      <c r="W31" s="197"/>
      <c r="X31" s="197"/>
      <c r="Y31" s="198">
        <f t="shared" si="27"/>
        <v>229</v>
      </c>
      <c r="Z31" s="197">
        <f>příjmy!H73</f>
        <v>0</v>
      </c>
      <c r="AA31" s="197"/>
      <c r="AB31" s="197"/>
      <c r="AC31" s="197"/>
      <c r="AD31" s="197">
        <f>příjmy!H104</f>
        <v>229</v>
      </c>
      <c r="AE31" s="197"/>
      <c r="AF31" s="197"/>
      <c r="AG31" s="197"/>
      <c r="AH31" s="197"/>
      <c r="AI31" s="197"/>
      <c r="AJ31" s="197">
        <f>příjmy!H147</f>
        <v>0</v>
      </c>
      <c r="AK31" s="197"/>
      <c r="AL31" s="200"/>
      <c r="AM31" s="201"/>
      <c r="AN31" s="198">
        <f t="shared" si="28"/>
        <v>0</v>
      </c>
      <c r="AO31" s="197"/>
      <c r="AP31" s="197"/>
      <c r="AQ31" s="202"/>
      <c r="AR31" s="201"/>
      <c r="AS31" s="203"/>
      <c r="AT31" s="7"/>
      <c r="AU31" s="192"/>
      <c r="AV31" s="8" t="s">
        <v>1084</v>
      </c>
      <c r="AW31" s="204">
        <f t="shared" si="9"/>
        <v>0.8781431334622823</v>
      </c>
      <c r="AX31" s="194">
        <v>517</v>
      </c>
      <c r="AY31" s="194">
        <f t="shared" si="10"/>
        <v>454</v>
      </c>
      <c r="AZ31" s="8"/>
      <c r="BA31" s="205">
        <f t="shared" si="29"/>
        <v>0</v>
      </c>
      <c r="BB31" s="197"/>
      <c r="BC31" s="197"/>
      <c r="BD31" s="197"/>
      <c r="BE31" s="197"/>
      <c r="BF31" s="197"/>
      <c r="BG31" s="197"/>
      <c r="BH31" s="197"/>
      <c r="BI31" s="206">
        <f t="shared" si="30"/>
        <v>0</v>
      </c>
      <c r="BJ31" s="197"/>
      <c r="BK31" s="197"/>
      <c r="BL31" s="197"/>
      <c r="BM31" s="197"/>
      <c r="BN31" s="207">
        <f>výdaje!H209</f>
        <v>0</v>
      </c>
      <c r="BO31" s="201"/>
      <c r="BP31" s="208">
        <f t="shared" si="31"/>
        <v>400</v>
      </c>
      <c r="BQ31" s="197">
        <f>výdaje!H268</f>
        <v>8</v>
      </c>
      <c r="BR31" s="197">
        <f>výdaje!H289</f>
        <v>273</v>
      </c>
      <c r="BS31" s="197">
        <f>výdaje!H308</f>
        <v>119</v>
      </c>
      <c r="BT31" s="197"/>
      <c r="BU31" s="197"/>
      <c r="BV31" s="197"/>
      <c r="BW31" s="206">
        <f t="shared" si="32"/>
        <v>54</v>
      </c>
      <c r="BX31" s="197"/>
      <c r="BY31" s="197"/>
      <c r="BZ31" s="197"/>
      <c r="CA31" s="197"/>
      <c r="CB31" s="197"/>
      <c r="CC31" s="197"/>
      <c r="CD31" s="197">
        <f>výdaje!H460</f>
        <v>54</v>
      </c>
      <c r="CE31" s="206">
        <f t="shared" si="33"/>
        <v>0</v>
      </c>
      <c r="CF31" s="197">
        <f>výdaje!H512</f>
        <v>0</v>
      </c>
      <c r="CG31" s="197"/>
      <c r="CH31" s="197"/>
      <c r="CI31" s="197"/>
      <c r="CJ31" s="197"/>
      <c r="CK31" s="206">
        <f t="shared" si="34"/>
        <v>0</v>
      </c>
      <c r="CL31" s="197"/>
      <c r="CM31" s="197"/>
      <c r="CN31" s="201">
        <f t="shared" si="35"/>
        <v>0</v>
      </c>
      <c r="CO31" s="212"/>
      <c r="CP31" s="207"/>
      <c r="CQ31" s="201"/>
      <c r="CR31" s="201"/>
      <c r="CS31" s="201">
        <f t="shared" si="36"/>
        <v>0</v>
      </c>
      <c r="CT31" s="212"/>
      <c r="CU31" s="207"/>
      <c r="CV31" s="201"/>
      <c r="CW31" s="201"/>
      <c r="CX31" s="201"/>
      <c r="CY31" s="206">
        <f t="shared" si="37"/>
        <v>0</v>
      </c>
      <c r="CZ31" s="197"/>
      <c r="DA31" s="197"/>
      <c r="DB31" s="211"/>
      <c r="DC31" s="211">
        <f>výdaje!H675</f>
        <v>0</v>
      </c>
      <c r="DD31" s="203"/>
    </row>
    <row r="32" spans="1:108" ht="12.75" customHeight="1">
      <c r="A32" s="192"/>
      <c r="B32" s="8" t="s">
        <v>1085</v>
      </c>
      <c r="C32" s="193">
        <f t="shared" si="6"/>
        <v>0.7615262321144675</v>
      </c>
      <c r="D32" s="194">
        <v>629</v>
      </c>
      <c r="E32" s="194">
        <f t="shared" si="7"/>
        <v>479</v>
      </c>
      <c r="F32" s="195"/>
      <c r="G32" s="196">
        <f t="shared" si="25"/>
        <v>0</v>
      </c>
      <c r="H32" s="197"/>
      <c r="I32" s="197"/>
      <c r="J32" s="197"/>
      <c r="K32" s="197"/>
      <c r="L32" s="197"/>
      <c r="M32" s="197"/>
      <c r="N32" s="198">
        <f t="shared" si="26"/>
        <v>50</v>
      </c>
      <c r="O32" s="197">
        <f>příjmy!H27</f>
        <v>50</v>
      </c>
      <c r="P32" s="197"/>
      <c r="Q32" s="197"/>
      <c r="R32" s="197"/>
      <c r="S32" s="197"/>
      <c r="T32" s="197"/>
      <c r="U32" s="197"/>
      <c r="V32" s="199"/>
      <c r="W32" s="197"/>
      <c r="X32" s="197"/>
      <c r="Y32" s="198">
        <f t="shared" si="27"/>
        <v>429</v>
      </c>
      <c r="Z32" s="197">
        <f>příjmy!H74</f>
        <v>0</v>
      </c>
      <c r="AA32" s="197"/>
      <c r="AB32" s="197"/>
      <c r="AC32" s="197"/>
      <c r="AD32" s="197">
        <f>příjmy!H105</f>
        <v>429</v>
      </c>
      <c r="AE32" s="197"/>
      <c r="AF32" s="197"/>
      <c r="AG32" s="197"/>
      <c r="AH32" s="197"/>
      <c r="AI32" s="197"/>
      <c r="AJ32" s="197">
        <f>příjmy!H148</f>
        <v>0</v>
      </c>
      <c r="AK32" s="197"/>
      <c r="AL32" s="200"/>
      <c r="AM32" s="201"/>
      <c r="AN32" s="198">
        <f t="shared" si="28"/>
        <v>0</v>
      </c>
      <c r="AO32" s="197"/>
      <c r="AP32" s="197"/>
      <c r="AQ32" s="202"/>
      <c r="AR32" s="201"/>
      <c r="AS32" s="203"/>
      <c r="AT32" s="7"/>
      <c r="AU32" s="192"/>
      <c r="AV32" s="8" t="s">
        <v>1085</v>
      </c>
      <c r="AW32" s="204">
        <f t="shared" si="9"/>
        <v>1.1472602739726028</v>
      </c>
      <c r="AX32" s="194">
        <v>292</v>
      </c>
      <c r="AY32" s="194">
        <f t="shared" si="10"/>
        <v>335</v>
      </c>
      <c r="AZ32" s="8"/>
      <c r="BA32" s="205">
        <f t="shared" si="29"/>
        <v>0</v>
      </c>
      <c r="BB32" s="197"/>
      <c r="BC32" s="197">
        <f>výdaje!H38</f>
        <v>0</v>
      </c>
      <c r="BD32" s="197"/>
      <c r="BE32" s="197">
        <f>výdaje!H73</f>
        <v>0</v>
      </c>
      <c r="BF32" s="197">
        <f>výdaje!H103</f>
        <v>0</v>
      </c>
      <c r="BG32" s="197"/>
      <c r="BH32" s="197"/>
      <c r="BI32" s="206">
        <f t="shared" si="30"/>
        <v>4</v>
      </c>
      <c r="BJ32" s="197"/>
      <c r="BK32" s="197"/>
      <c r="BL32" s="197"/>
      <c r="BM32" s="197"/>
      <c r="BN32" s="207">
        <f>výdaje!H210</f>
        <v>4</v>
      </c>
      <c r="BO32" s="201"/>
      <c r="BP32" s="208">
        <f t="shared" si="31"/>
        <v>312</v>
      </c>
      <c r="BQ32" s="197">
        <f>výdaje!H269</f>
        <v>20</v>
      </c>
      <c r="BR32" s="197"/>
      <c r="BS32" s="197">
        <f>výdaje!H309</f>
        <v>292</v>
      </c>
      <c r="BT32" s="197"/>
      <c r="BU32" s="197">
        <f>výdaje!H340</f>
        <v>0</v>
      </c>
      <c r="BV32" s="197"/>
      <c r="BW32" s="206">
        <f t="shared" si="32"/>
        <v>18</v>
      </c>
      <c r="BX32" s="197"/>
      <c r="BY32" s="197"/>
      <c r="BZ32" s="197"/>
      <c r="CA32" s="197"/>
      <c r="CB32" s="197"/>
      <c r="CC32" s="197"/>
      <c r="CD32" s="197">
        <f>výdaje!H461</f>
        <v>18</v>
      </c>
      <c r="CE32" s="206">
        <f t="shared" si="33"/>
        <v>1</v>
      </c>
      <c r="CF32" s="197">
        <f>výdaje!H511</f>
        <v>1</v>
      </c>
      <c r="CG32" s="197"/>
      <c r="CH32" s="197"/>
      <c r="CI32" s="197"/>
      <c r="CJ32" s="197"/>
      <c r="CK32" s="206">
        <f t="shared" si="34"/>
        <v>0</v>
      </c>
      <c r="CL32" s="197"/>
      <c r="CM32" s="197"/>
      <c r="CN32" s="201">
        <f t="shared" si="35"/>
        <v>0</v>
      </c>
      <c r="CO32" s="212"/>
      <c r="CP32" s="207"/>
      <c r="CQ32" s="201"/>
      <c r="CR32" s="201"/>
      <c r="CS32" s="201">
        <f t="shared" si="36"/>
        <v>0</v>
      </c>
      <c r="CT32" s="212"/>
      <c r="CU32" s="207"/>
      <c r="CV32" s="201"/>
      <c r="CW32" s="201"/>
      <c r="CX32" s="201"/>
      <c r="CY32" s="206">
        <f t="shared" si="37"/>
        <v>0</v>
      </c>
      <c r="CZ32" s="197"/>
      <c r="DA32" s="197"/>
      <c r="DB32" s="211"/>
      <c r="DC32" s="211"/>
      <c r="DD32" s="203"/>
    </row>
    <row r="33" spans="1:108" ht="12.75" customHeight="1">
      <c r="A33" s="192"/>
      <c r="B33" s="8" t="s">
        <v>1086</v>
      </c>
      <c r="C33" s="193">
        <f t="shared" si="6"/>
        <v>0.9593432369038312</v>
      </c>
      <c r="D33" s="194">
        <v>1279</v>
      </c>
      <c r="E33" s="194">
        <f t="shared" si="7"/>
        <v>1227</v>
      </c>
      <c r="F33" s="195"/>
      <c r="G33" s="196">
        <f t="shared" si="25"/>
        <v>0</v>
      </c>
      <c r="H33" s="197"/>
      <c r="I33" s="197"/>
      <c r="J33" s="197"/>
      <c r="K33" s="197"/>
      <c r="L33" s="197"/>
      <c r="M33" s="197"/>
      <c r="N33" s="198">
        <f t="shared" si="26"/>
        <v>75</v>
      </c>
      <c r="O33" s="197">
        <f>příjmy!H25</f>
        <v>75</v>
      </c>
      <c r="P33" s="197"/>
      <c r="Q33" s="197"/>
      <c r="R33" s="197"/>
      <c r="S33" s="197"/>
      <c r="T33" s="197"/>
      <c r="U33" s="197"/>
      <c r="V33" s="199"/>
      <c r="W33" s="197"/>
      <c r="X33" s="197"/>
      <c r="Y33" s="198">
        <f t="shared" si="27"/>
        <v>1152</v>
      </c>
      <c r="Z33" s="197">
        <f>příjmy!H75</f>
        <v>0</v>
      </c>
      <c r="AA33" s="197"/>
      <c r="AB33" s="197"/>
      <c r="AC33" s="197"/>
      <c r="AD33" s="197">
        <f>příjmy!H106</f>
        <v>1152</v>
      </c>
      <c r="AE33" s="197"/>
      <c r="AF33" s="197"/>
      <c r="AG33" s="197"/>
      <c r="AH33" s="197"/>
      <c r="AI33" s="197"/>
      <c r="AJ33" s="197">
        <f>příjmy!H149</f>
        <v>0</v>
      </c>
      <c r="AK33" s="197"/>
      <c r="AL33" s="200"/>
      <c r="AM33" s="201"/>
      <c r="AN33" s="198">
        <f t="shared" si="28"/>
        <v>0</v>
      </c>
      <c r="AO33" s="197"/>
      <c r="AP33" s="197"/>
      <c r="AQ33" s="202"/>
      <c r="AR33" s="201"/>
      <c r="AS33" s="203"/>
      <c r="AT33" s="7"/>
      <c r="AU33" s="192"/>
      <c r="AV33" s="8" t="s">
        <v>1086</v>
      </c>
      <c r="AW33" s="204">
        <f t="shared" si="9"/>
        <v>0.6923076923076923</v>
      </c>
      <c r="AX33" s="194">
        <v>52</v>
      </c>
      <c r="AY33" s="194">
        <f t="shared" si="10"/>
        <v>36</v>
      </c>
      <c r="AZ33" s="8"/>
      <c r="BA33" s="205">
        <f t="shared" si="29"/>
        <v>0</v>
      </c>
      <c r="BB33" s="197"/>
      <c r="BC33" s="197"/>
      <c r="BD33" s="197"/>
      <c r="BE33" s="197"/>
      <c r="BF33" s="197"/>
      <c r="BG33" s="197"/>
      <c r="BH33" s="197"/>
      <c r="BI33" s="206">
        <f t="shared" si="30"/>
        <v>0</v>
      </c>
      <c r="BJ33" s="197"/>
      <c r="BK33" s="197"/>
      <c r="BL33" s="197"/>
      <c r="BM33" s="197"/>
      <c r="BN33" s="207">
        <f>výdaje!H211</f>
        <v>0</v>
      </c>
      <c r="BO33" s="201"/>
      <c r="BP33" s="208">
        <f t="shared" si="31"/>
        <v>3</v>
      </c>
      <c r="BQ33" s="197">
        <f>výdaje!H270</f>
        <v>0</v>
      </c>
      <c r="BR33" s="197">
        <f>výdaje!H290</f>
        <v>0</v>
      </c>
      <c r="BS33" s="197">
        <f>výdaje!H310</f>
        <v>3</v>
      </c>
      <c r="BT33" s="197"/>
      <c r="BU33" s="197"/>
      <c r="BV33" s="197"/>
      <c r="BW33" s="206">
        <f t="shared" si="32"/>
        <v>7</v>
      </c>
      <c r="BX33" s="197"/>
      <c r="BY33" s="197"/>
      <c r="BZ33" s="197"/>
      <c r="CA33" s="197"/>
      <c r="CB33" s="197"/>
      <c r="CC33" s="197"/>
      <c r="CD33" s="197">
        <f>výdaje!H462</f>
        <v>7</v>
      </c>
      <c r="CE33" s="206">
        <f t="shared" si="33"/>
        <v>26</v>
      </c>
      <c r="CF33" s="197">
        <f>výdaje!H513</f>
        <v>26</v>
      </c>
      <c r="CG33" s="197"/>
      <c r="CH33" s="197"/>
      <c r="CI33" s="197"/>
      <c r="CJ33" s="197"/>
      <c r="CK33" s="206">
        <f t="shared" si="34"/>
        <v>0</v>
      </c>
      <c r="CL33" s="197"/>
      <c r="CM33" s="197"/>
      <c r="CN33" s="201">
        <f t="shared" si="35"/>
        <v>0</v>
      </c>
      <c r="CO33" s="212"/>
      <c r="CP33" s="207"/>
      <c r="CQ33" s="201"/>
      <c r="CR33" s="201"/>
      <c r="CS33" s="201">
        <f t="shared" si="36"/>
        <v>0</v>
      </c>
      <c r="CT33" s="212"/>
      <c r="CU33" s="207"/>
      <c r="CV33" s="201"/>
      <c r="CW33" s="201"/>
      <c r="CX33" s="201"/>
      <c r="CY33" s="206">
        <f t="shared" si="37"/>
        <v>0</v>
      </c>
      <c r="CZ33" s="197"/>
      <c r="DA33" s="197"/>
      <c r="DB33" s="211"/>
      <c r="DC33" s="211"/>
      <c r="DD33" s="203"/>
    </row>
    <row r="34" spans="1:108" ht="12.75" customHeight="1">
      <c r="A34" s="192"/>
      <c r="B34" s="8" t="s">
        <v>1087</v>
      </c>
      <c r="C34" s="193">
        <f t="shared" si="6"/>
        <v>0.9681274900398407</v>
      </c>
      <c r="D34" s="194">
        <v>251</v>
      </c>
      <c r="E34" s="194">
        <f t="shared" si="7"/>
        <v>243</v>
      </c>
      <c r="F34" s="195"/>
      <c r="G34" s="196">
        <f t="shared" si="25"/>
        <v>0</v>
      </c>
      <c r="H34" s="197"/>
      <c r="I34" s="197"/>
      <c r="J34" s="197"/>
      <c r="K34" s="197"/>
      <c r="L34" s="197"/>
      <c r="M34" s="197"/>
      <c r="N34" s="198">
        <f t="shared" si="26"/>
        <v>114</v>
      </c>
      <c r="O34" s="197">
        <f>příjmy!H28</f>
        <v>113</v>
      </c>
      <c r="P34" s="197">
        <f>příjmy!H45</f>
        <v>1</v>
      </c>
      <c r="Q34" s="197"/>
      <c r="R34" s="197"/>
      <c r="S34" s="197"/>
      <c r="T34" s="197"/>
      <c r="U34" s="197"/>
      <c r="V34" s="199"/>
      <c r="W34" s="197"/>
      <c r="X34" s="197"/>
      <c r="Y34" s="198">
        <f t="shared" si="27"/>
        <v>111</v>
      </c>
      <c r="Z34" s="197">
        <f>příjmy!H76</f>
        <v>0</v>
      </c>
      <c r="AA34" s="197"/>
      <c r="AB34" s="197"/>
      <c r="AC34" s="197">
        <f>příjmy!H100</f>
        <v>111</v>
      </c>
      <c r="AD34" s="197"/>
      <c r="AE34" s="197"/>
      <c r="AF34" s="197"/>
      <c r="AG34" s="197">
        <f>příjmy!H127</f>
        <v>0</v>
      </c>
      <c r="AH34" s="197"/>
      <c r="AI34" s="197"/>
      <c r="AJ34" s="197">
        <f>příjmy!H173</f>
        <v>0</v>
      </c>
      <c r="AK34" s="197"/>
      <c r="AL34" s="200"/>
      <c r="AM34" s="201"/>
      <c r="AN34" s="198">
        <f t="shared" si="28"/>
        <v>0</v>
      </c>
      <c r="AO34" s="197"/>
      <c r="AP34" s="197"/>
      <c r="AQ34" s="202"/>
      <c r="AR34" s="201">
        <f>příjmy!H248</f>
        <v>18</v>
      </c>
      <c r="AS34" s="203"/>
      <c r="AT34" s="7"/>
      <c r="AU34" s="192"/>
      <c r="AV34" s="8" t="s">
        <v>1087</v>
      </c>
      <c r="AW34" s="204">
        <f t="shared" si="9"/>
        <v>0.9256055363321799</v>
      </c>
      <c r="AX34" s="194">
        <v>578</v>
      </c>
      <c r="AY34" s="194">
        <f t="shared" si="10"/>
        <v>535</v>
      </c>
      <c r="AZ34" s="8"/>
      <c r="BA34" s="205">
        <f t="shared" si="29"/>
        <v>0</v>
      </c>
      <c r="BB34" s="197"/>
      <c r="BC34" s="197"/>
      <c r="BD34" s="197"/>
      <c r="BE34" s="197"/>
      <c r="BF34" s="197"/>
      <c r="BG34" s="197"/>
      <c r="BH34" s="197"/>
      <c r="BI34" s="206">
        <f t="shared" si="30"/>
        <v>3</v>
      </c>
      <c r="BJ34" s="197"/>
      <c r="BK34" s="197"/>
      <c r="BL34" s="197"/>
      <c r="BM34" s="197"/>
      <c r="BN34" s="207">
        <f>výdaje!H212</f>
        <v>3</v>
      </c>
      <c r="BO34" s="201"/>
      <c r="BP34" s="208">
        <f t="shared" si="31"/>
        <v>0</v>
      </c>
      <c r="BQ34" s="197"/>
      <c r="BR34" s="197"/>
      <c r="BS34" s="197"/>
      <c r="BT34" s="197"/>
      <c r="BU34" s="197"/>
      <c r="BV34" s="197"/>
      <c r="BW34" s="206">
        <f t="shared" si="32"/>
        <v>161</v>
      </c>
      <c r="BX34" s="197"/>
      <c r="BY34" s="197"/>
      <c r="BZ34" s="197">
        <f>výdaje!H417</f>
        <v>0</v>
      </c>
      <c r="CA34" s="197"/>
      <c r="CB34" s="197"/>
      <c r="CC34" s="197"/>
      <c r="CD34" s="197">
        <f>výdaje!H463</f>
        <v>161</v>
      </c>
      <c r="CE34" s="206">
        <f t="shared" si="33"/>
        <v>0</v>
      </c>
      <c r="CF34" s="197"/>
      <c r="CG34" s="197">
        <f>výdaje!H534</f>
        <v>0</v>
      </c>
      <c r="CH34" s="197">
        <f>výdaje!H545</f>
        <v>0</v>
      </c>
      <c r="CI34" s="197">
        <f>výdaje!H569</f>
        <v>0</v>
      </c>
      <c r="CJ34" s="197"/>
      <c r="CK34" s="206">
        <f t="shared" si="34"/>
        <v>0</v>
      </c>
      <c r="CL34" s="197"/>
      <c r="CM34" s="197"/>
      <c r="CN34" s="201">
        <f t="shared" si="35"/>
        <v>0</v>
      </c>
      <c r="CO34" s="212"/>
      <c r="CP34" s="207"/>
      <c r="CQ34" s="201"/>
      <c r="CR34" s="201"/>
      <c r="CS34" s="201">
        <f t="shared" si="36"/>
        <v>0</v>
      </c>
      <c r="CT34" s="212"/>
      <c r="CU34" s="207">
        <f>výdaje!H640</f>
        <v>0</v>
      </c>
      <c r="CV34" s="201"/>
      <c r="CW34" s="201"/>
      <c r="CX34" s="201"/>
      <c r="CY34" s="206">
        <f t="shared" si="37"/>
        <v>371</v>
      </c>
      <c r="CZ34" s="197">
        <f>výdaje!H741</f>
        <v>371</v>
      </c>
      <c r="DA34" s="197"/>
      <c r="DB34" s="211"/>
      <c r="DC34" s="211">
        <f>výdaje!H676</f>
        <v>0</v>
      </c>
      <c r="DD34" s="203"/>
    </row>
    <row r="35" spans="1:108" ht="12.75" customHeight="1">
      <c r="A35" s="192"/>
      <c r="B35" s="8" t="s">
        <v>1088</v>
      </c>
      <c r="C35" s="193">
        <f t="shared" si="6"/>
        <v>1.3333333333333333</v>
      </c>
      <c r="D35" s="194">
        <v>15</v>
      </c>
      <c r="E35" s="194">
        <f t="shared" si="7"/>
        <v>20</v>
      </c>
      <c r="F35" s="195"/>
      <c r="G35" s="196">
        <f t="shared" si="25"/>
        <v>0</v>
      </c>
      <c r="H35" s="197"/>
      <c r="I35" s="197"/>
      <c r="J35" s="197"/>
      <c r="K35" s="197"/>
      <c r="L35" s="197"/>
      <c r="M35" s="197"/>
      <c r="N35" s="198">
        <f t="shared" si="26"/>
        <v>20</v>
      </c>
      <c r="O35" s="197">
        <f>příjmy!H29</f>
        <v>20</v>
      </c>
      <c r="P35" s="197"/>
      <c r="Q35" s="197"/>
      <c r="R35" s="197"/>
      <c r="S35" s="197"/>
      <c r="T35" s="197"/>
      <c r="U35" s="197"/>
      <c r="V35" s="199"/>
      <c r="W35" s="197"/>
      <c r="X35" s="197"/>
      <c r="Y35" s="198">
        <f t="shared" si="27"/>
        <v>0</v>
      </c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200"/>
      <c r="AM35" s="201"/>
      <c r="AN35" s="198">
        <f t="shared" si="28"/>
        <v>0</v>
      </c>
      <c r="AO35" s="197"/>
      <c r="AP35" s="197"/>
      <c r="AQ35" s="202"/>
      <c r="AR35" s="201"/>
      <c r="AS35" s="203"/>
      <c r="AT35" s="7"/>
      <c r="AU35" s="192"/>
      <c r="AV35" s="8" t="s">
        <v>1088</v>
      </c>
      <c r="AW35" s="204">
        <f t="shared" si="9"/>
        <v>0.45</v>
      </c>
      <c r="AX35" s="194">
        <v>40</v>
      </c>
      <c r="AY35" s="194">
        <f t="shared" si="10"/>
        <v>18</v>
      </c>
      <c r="AZ35" s="8"/>
      <c r="BA35" s="205">
        <f t="shared" si="29"/>
        <v>0</v>
      </c>
      <c r="BB35" s="197"/>
      <c r="BC35" s="197"/>
      <c r="BD35" s="197"/>
      <c r="BE35" s="197"/>
      <c r="BF35" s="197"/>
      <c r="BG35" s="197"/>
      <c r="BH35" s="197"/>
      <c r="BI35" s="206">
        <f t="shared" si="30"/>
        <v>0</v>
      </c>
      <c r="BJ35" s="197"/>
      <c r="BK35" s="197"/>
      <c r="BL35" s="197"/>
      <c r="BM35" s="197"/>
      <c r="BN35" s="207"/>
      <c r="BO35" s="201"/>
      <c r="BP35" s="208">
        <f t="shared" si="31"/>
        <v>0</v>
      </c>
      <c r="BQ35" s="197"/>
      <c r="BR35" s="197"/>
      <c r="BS35" s="197"/>
      <c r="BT35" s="197"/>
      <c r="BU35" s="197"/>
      <c r="BV35" s="197"/>
      <c r="BW35" s="206">
        <f t="shared" si="32"/>
        <v>0</v>
      </c>
      <c r="BX35" s="197"/>
      <c r="BY35" s="197"/>
      <c r="BZ35" s="197"/>
      <c r="CA35" s="197">
        <f>výdaje!H420</f>
        <v>0</v>
      </c>
      <c r="CB35" s="197"/>
      <c r="CC35" s="197"/>
      <c r="CD35" s="197">
        <f>výdaje!H464</f>
        <v>0</v>
      </c>
      <c r="CE35" s="206">
        <f t="shared" si="33"/>
        <v>0</v>
      </c>
      <c r="CF35" s="197"/>
      <c r="CG35" s="197"/>
      <c r="CH35" s="197"/>
      <c r="CI35" s="197"/>
      <c r="CJ35" s="197"/>
      <c r="CK35" s="206">
        <f t="shared" si="34"/>
        <v>0</v>
      </c>
      <c r="CL35" s="197"/>
      <c r="CM35" s="197"/>
      <c r="CN35" s="201">
        <f t="shared" si="35"/>
        <v>0</v>
      </c>
      <c r="CO35" s="212"/>
      <c r="CP35" s="207"/>
      <c r="CQ35" s="201"/>
      <c r="CR35" s="201"/>
      <c r="CS35" s="201">
        <f t="shared" si="36"/>
        <v>18</v>
      </c>
      <c r="CT35" s="212"/>
      <c r="CU35" s="207">
        <f>výdaje!H641</f>
        <v>18</v>
      </c>
      <c r="CV35" s="201"/>
      <c r="CW35" s="201"/>
      <c r="CX35" s="201"/>
      <c r="CY35" s="206">
        <f t="shared" si="37"/>
        <v>0</v>
      </c>
      <c r="CZ35" s="197"/>
      <c r="DA35" s="197"/>
      <c r="DB35" s="211"/>
      <c r="DC35" s="211"/>
      <c r="DD35" s="203"/>
    </row>
    <row r="36" spans="1:108" ht="12.75" customHeight="1">
      <c r="A36" s="213" t="s">
        <v>1089</v>
      </c>
      <c r="B36" s="214"/>
      <c r="C36" s="179">
        <f t="shared" si="6"/>
        <v>1.0008516074089844</v>
      </c>
      <c r="D36" s="180">
        <v>4697</v>
      </c>
      <c r="E36" s="180">
        <f t="shared" si="7"/>
        <v>4701</v>
      </c>
      <c r="F36" s="181"/>
      <c r="G36" s="215">
        <f aca="true" t="shared" si="38" ref="G36:AS36">SUM(G37:G42)</f>
        <v>0</v>
      </c>
      <c r="H36" s="216">
        <f t="shared" si="38"/>
        <v>0</v>
      </c>
      <c r="I36" s="216">
        <f t="shared" si="38"/>
        <v>0</v>
      </c>
      <c r="J36" s="216">
        <f t="shared" si="38"/>
        <v>0</v>
      </c>
      <c r="K36" s="216">
        <f t="shared" si="38"/>
        <v>0</v>
      </c>
      <c r="L36" s="216">
        <f t="shared" si="38"/>
        <v>0</v>
      </c>
      <c r="M36" s="216">
        <f t="shared" si="38"/>
        <v>0</v>
      </c>
      <c r="N36" s="217">
        <f t="shared" si="38"/>
        <v>0</v>
      </c>
      <c r="O36" s="218">
        <f t="shared" si="38"/>
        <v>0</v>
      </c>
      <c r="P36" s="218">
        <f t="shared" si="38"/>
        <v>0</v>
      </c>
      <c r="Q36" s="218">
        <f t="shared" si="38"/>
        <v>0</v>
      </c>
      <c r="R36" s="218">
        <f t="shared" si="38"/>
        <v>0</v>
      </c>
      <c r="S36" s="218">
        <f t="shared" si="38"/>
        <v>0</v>
      </c>
      <c r="T36" s="218">
        <f t="shared" si="38"/>
        <v>0</v>
      </c>
      <c r="U36" s="218">
        <f t="shared" si="38"/>
        <v>0</v>
      </c>
      <c r="V36" s="218">
        <f t="shared" si="38"/>
        <v>0</v>
      </c>
      <c r="W36" s="218">
        <f t="shared" si="38"/>
        <v>0</v>
      </c>
      <c r="X36" s="218">
        <f t="shared" si="38"/>
        <v>0</v>
      </c>
      <c r="Y36" s="217">
        <f t="shared" si="38"/>
        <v>2558</v>
      </c>
      <c r="Z36" s="218">
        <f t="shared" si="38"/>
        <v>67</v>
      </c>
      <c r="AA36" s="218">
        <f t="shared" si="38"/>
        <v>0</v>
      </c>
      <c r="AB36" s="218">
        <f t="shared" si="38"/>
        <v>0</v>
      </c>
      <c r="AC36" s="218">
        <f t="shared" si="38"/>
        <v>0</v>
      </c>
      <c r="AD36" s="218">
        <f t="shared" si="38"/>
        <v>976</v>
      </c>
      <c r="AE36" s="218">
        <f t="shared" si="38"/>
        <v>0</v>
      </c>
      <c r="AF36" s="218">
        <f t="shared" si="38"/>
        <v>0</v>
      </c>
      <c r="AG36" s="218">
        <f t="shared" si="38"/>
        <v>0</v>
      </c>
      <c r="AH36" s="218">
        <f t="shared" si="38"/>
        <v>0</v>
      </c>
      <c r="AI36" s="218">
        <f t="shared" si="38"/>
        <v>0</v>
      </c>
      <c r="AJ36" s="218">
        <f t="shared" si="38"/>
        <v>1515</v>
      </c>
      <c r="AK36" s="218">
        <f t="shared" si="38"/>
        <v>0</v>
      </c>
      <c r="AL36" s="219">
        <f t="shared" si="38"/>
        <v>0</v>
      </c>
      <c r="AM36" s="217">
        <f t="shared" si="38"/>
        <v>0</v>
      </c>
      <c r="AN36" s="217">
        <f t="shared" si="38"/>
        <v>0</v>
      </c>
      <c r="AO36" s="218">
        <f t="shared" si="38"/>
        <v>0</v>
      </c>
      <c r="AP36" s="218">
        <f t="shared" si="38"/>
        <v>0</v>
      </c>
      <c r="AQ36" s="214">
        <f t="shared" si="38"/>
        <v>0</v>
      </c>
      <c r="AR36" s="217">
        <f t="shared" si="38"/>
        <v>2143</v>
      </c>
      <c r="AS36" s="220">
        <f t="shared" si="38"/>
        <v>0</v>
      </c>
      <c r="AT36" s="214"/>
      <c r="AU36" s="213" t="s">
        <v>1089</v>
      </c>
      <c r="AV36" s="214"/>
      <c r="AW36" s="188">
        <f t="shared" si="9"/>
        <v>0.9911212058641338</v>
      </c>
      <c r="AX36" s="180">
        <v>4843</v>
      </c>
      <c r="AY36" s="180">
        <f t="shared" si="10"/>
        <v>4800</v>
      </c>
      <c r="AZ36" s="189"/>
      <c r="BA36" s="221">
        <f aca="true" t="shared" si="39" ref="BA36:CF36">SUM(BA37:BA42)</f>
        <v>1335</v>
      </c>
      <c r="BB36" s="218">
        <f t="shared" si="39"/>
        <v>561</v>
      </c>
      <c r="BC36" s="218">
        <f t="shared" si="39"/>
        <v>0</v>
      </c>
      <c r="BD36" s="218">
        <f t="shared" si="39"/>
        <v>585</v>
      </c>
      <c r="BE36" s="218">
        <f t="shared" si="39"/>
        <v>139</v>
      </c>
      <c r="BF36" s="218">
        <f t="shared" si="39"/>
        <v>50</v>
      </c>
      <c r="BG36" s="218">
        <f t="shared" si="39"/>
        <v>0</v>
      </c>
      <c r="BH36" s="218">
        <f t="shared" si="39"/>
        <v>0</v>
      </c>
      <c r="BI36" s="217">
        <f t="shared" si="39"/>
        <v>187</v>
      </c>
      <c r="BJ36" s="218">
        <f t="shared" si="39"/>
        <v>0</v>
      </c>
      <c r="BK36" s="218">
        <f t="shared" si="39"/>
        <v>0</v>
      </c>
      <c r="BL36" s="218">
        <f t="shared" si="39"/>
        <v>0</v>
      </c>
      <c r="BM36" s="218">
        <f t="shared" si="39"/>
        <v>0</v>
      </c>
      <c r="BN36" s="222">
        <f t="shared" si="39"/>
        <v>187</v>
      </c>
      <c r="BO36" s="217">
        <f t="shared" si="39"/>
        <v>0</v>
      </c>
      <c r="BP36" s="215">
        <f t="shared" si="39"/>
        <v>750</v>
      </c>
      <c r="BQ36" s="218">
        <f t="shared" si="39"/>
        <v>111</v>
      </c>
      <c r="BR36" s="218">
        <f t="shared" si="39"/>
        <v>0</v>
      </c>
      <c r="BS36" s="218">
        <f t="shared" si="39"/>
        <v>47</v>
      </c>
      <c r="BT36" s="218">
        <f t="shared" si="39"/>
        <v>0</v>
      </c>
      <c r="BU36" s="218">
        <f t="shared" si="39"/>
        <v>0</v>
      </c>
      <c r="BV36" s="218">
        <f t="shared" si="39"/>
        <v>592</v>
      </c>
      <c r="BW36" s="217">
        <f t="shared" si="39"/>
        <v>74</v>
      </c>
      <c r="BX36" s="218">
        <f t="shared" si="39"/>
        <v>1</v>
      </c>
      <c r="BY36" s="218">
        <f t="shared" si="39"/>
        <v>19</v>
      </c>
      <c r="BZ36" s="218">
        <f t="shared" si="39"/>
        <v>0</v>
      </c>
      <c r="CA36" s="218">
        <f t="shared" si="39"/>
        <v>0</v>
      </c>
      <c r="CB36" s="218">
        <f t="shared" si="39"/>
        <v>2</v>
      </c>
      <c r="CC36" s="218">
        <f t="shared" si="39"/>
        <v>6</v>
      </c>
      <c r="CD36" s="218">
        <f t="shared" si="39"/>
        <v>46</v>
      </c>
      <c r="CE36" s="217">
        <f t="shared" si="39"/>
        <v>14</v>
      </c>
      <c r="CF36" s="218">
        <f t="shared" si="39"/>
        <v>0</v>
      </c>
      <c r="CG36" s="218">
        <f aca="true" t="shared" si="40" ref="CG36:DD36">SUM(CG37:CG42)</f>
        <v>0</v>
      </c>
      <c r="CH36" s="218">
        <f t="shared" si="40"/>
        <v>7</v>
      </c>
      <c r="CI36" s="218">
        <f t="shared" si="40"/>
        <v>7</v>
      </c>
      <c r="CJ36" s="218">
        <f t="shared" si="40"/>
        <v>0</v>
      </c>
      <c r="CK36" s="217">
        <f t="shared" si="40"/>
        <v>0</v>
      </c>
      <c r="CL36" s="218">
        <f t="shared" si="40"/>
        <v>0</v>
      </c>
      <c r="CM36" s="218">
        <f t="shared" si="40"/>
        <v>0</v>
      </c>
      <c r="CN36" s="217">
        <f t="shared" si="40"/>
        <v>0</v>
      </c>
      <c r="CO36" s="217">
        <f t="shared" si="40"/>
        <v>0</v>
      </c>
      <c r="CP36" s="217">
        <f t="shared" si="40"/>
        <v>0</v>
      </c>
      <c r="CQ36" s="217">
        <f t="shared" si="40"/>
        <v>0</v>
      </c>
      <c r="CR36" s="217">
        <f t="shared" si="40"/>
        <v>0</v>
      </c>
      <c r="CS36" s="217">
        <f t="shared" si="40"/>
        <v>91</v>
      </c>
      <c r="CT36" s="217">
        <f t="shared" si="40"/>
        <v>0</v>
      </c>
      <c r="CU36" s="217">
        <f t="shared" si="40"/>
        <v>91</v>
      </c>
      <c r="CV36" s="217">
        <f t="shared" si="40"/>
        <v>0</v>
      </c>
      <c r="CW36" s="217">
        <f t="shared" si="40"/>
        <v>2349</v>
      </c>
      <c r="CX36" s="217">
        <f t="shared" si="40"/>
        <v>0</v>
      </c>
      <c r="CY36" s="217">
        <f t="shared" si="40"/>
        <v>0</v>
      </c>
      <c r="CZ36" s="218">
        <f t="shared" si="40"/>
        <v>0</v>
      </c>
      <c r="DA36" s="218">
        <f t="shared" si="40"/>
        <v>0</v>
      </c>
      <c r="DB36" s="218">
        <f t="shared" si="40"/>
        <v>0</v>
      </c>
      <c r="DC36" s="218">
        <f t="shared" si="40"/>
        <v>0</v>
      </c>
      <c r="DD36" s="220">
        <f t="shared" si="40"/>
        <v>0</v>
      </c>
    </row>
    <row r="37" spans="1:108" ht="12.75" customHeight="1">
      <c r="A37" s="192"/>
      <c r="B37" s="8" t="s">
        <v>1090</v>
      </c>
      <c r="C37" s="193" t="str">
        <f t="shared" si="6"/>
        <v>*</v>
      </c>
      <c r="D37" s="194">
        <v>0</v>
      </c>
      <c r="E37" s="194">
        <f t="shared" si="7"/>
        <v>0</v>
      </c>
      <c r="F37" s="195"/>
      <c r="G37" s="196">
        <f aca="true" t="shared" si="41" ref="G37:G42">SUM(H37:M37)</f>
        <v>0</v>
      </c>
      <c r="H37" s="197"/>
      <c r="I37" s="197"/>
      <c r="J37" s="197"/>
      <c r="K37" s="197"/>
      <c r="L37" s="197"/>
      <c r="M37" s="197"/>
      <c r="N37" s="198">
        <f aca="true" t="shared" si="42" ref="N37:N42">SUM(O37:X37)</f>
        <v>0</v>
      </c>
      <c r="O37" s="197"/>
      <c r="P37" s="197"/>
      <c r="Q37" s="197"/>
      <c r="R37" s="197"/>
      <c r="S37" s="197"/>
      <c r="T37" s="197"/>
      <c r="U37" s="197"/>
      <c r="V37" s="199"/>
      <c r="W37" s="197"/>
      <c r="X37" s="197"/>
      <c r="Y37" s="198">
        <f aca="true" t="shared" si="43" ref="Y37:Y42">SUM(Z37:AK37)</f>
        <v>0</v>
      </c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200"/>
      <c r="AM37" s="201"/>
      <c r="AN37" s="198">
        <f aca="true" t="shared" si="44" ref="AN37:AN42">SUM(AO37:AQ37)</f>
        <v>0</v>
      </c>
      <c r="AO37" s="197"/>
      <c r="AP37" s="197"/>
      <c r="AQ37" s="202"/>
      <c r="AR37" s="201"/>
      <c r="AS37" s="203"/>
      <c r="AT37" s="7"/>
      <c r="AU37" s="192"/>
      <c r="AV37" s="8" t="s">
        <v>1090</v>
      </c>
      <c r="AW37" s="204">
        <f t="shared" si="9"/>
        <v>0.2</v>
      </c>
      <c r="AX37" s="194">
        <v>15</v>
      </c>
      <c r="AY37" s="194">
        <f t="shared" si="10"/>
        <v>3</v>
      </c>
      <c r="AZ37" s="8"/>
      <c r="BA37" s="205">
        <f aca="true" t="shared" si="45" ref="BA37:BA42">SUM(BB37:BH37)</f>
        <v>0</v>
      </c>
      <c r="BB37" s="197"/>
      <c r="BC37" s="197"/>
      <c r="BD37" s="197"/>
      <c r="BE37" s="197"/>
      <c r="BF37" s="197"/>
      <c r="BG37" s="197"/>
      <c r="BH37" s="197"/>
      <c r="BI37" s="206">
        <f aca="true" t="shared" si="46" ref="BI37:BI42">SUM(BJ37:BN37)</f>
        <v>0</v>
      </c>
      <c r="BJ37" s="197"/>
      <c r="BK37" s="197"/>
      <c r="BL37" s="197">
        <f>výdaje!H153</f>
        <v>0</v>
      </c>
      <c r="BM37" s="197"/>
      <c r="BN37" s="207">
        <f>výdaje!H213</f>
        <v>0</v>
      </c>
      <c r="BO37" s="201"/>
      <c r="BP37" s="208">
        <f aca="true" t="shared" si="47" ref="BP37:BP42">SUM(BQ37:BV37)</f>
        <v>0</v>
      </c>
      <c r="BQ37" s="197">
        <f>výdaje!H271</f>
        <v>0</v>
      </c>
      <c r="BR37" s="197">
        <f>výdaje!H291</f>
        <v>0</v>
      </c>
      <c r="BS37" s="197">
        <f>výdaje!H311</f>
        <v>0</v>
      </c>
      <c r="BT37" s="197"/>
      <c r="BU37" s="197"/>
      <c r="BV37" s="197"/>
      <c r="BW37" s="206">
        <f aca="true" t="shared" si="48" ref="BW37:BW42">SUM(BX37:CD37)</f>
        <v>3</v>
      </c>
      <c r="BX37" s="197"/>
      <c r="BY37" s="197">
        <f>výdaje!H387</f>
        <v>0</v>
      </c>
      <c r="BZ37" s="197"/>
      <c r="CA37" s="197"/>
      <c r="CB37" s="197"/>
      <c r="CC37" s="197"/>
      <c r="CD37" s="197">
        <f>výdaje!H466</f>
        <v>3</v>
      </c>
      <c r="CE37" s="206">
        <f aca="true" t="shared" si="49" ref="CE37:CE42">SUM(CF37:CJ37)</f>
        <v>0</v>
      </c>
      <c r="CF37" s="197"/>
      <c r="CG37" s="197"/>
      <c r="CH37" s="197"/>
      <c r="CI37" s="197">
        <f>výdaje!H571</f>
        <v>0</v>
      </c>
      <c r="CJ37" s="197"/>
      <c r="CK37" s="206">
        <f aca="true" t="shared" si="50" ref="CK37:CK42">SUM(CL37:CM37)</f>
        <v>0</v>
      </c>
      <c r="CL37" s="197"/>
      <c r="CM37" s="197"/>
      <c r="CN37" s="201">
        <f aca="true" t="shared" si="51" ref="CN37:CN42">SUM(CO37:CP37)</f>
        <v>0</v>
      </c>
      <c r="CO37" s="212"/>
      <c r="CP37" s="207"/>
      <c r="CQ37" s="201"/>
      <c r="CR37" s="201"/>
      <c r="CS37" s="201">
        <f aca="true" t="shared" si="52" ref="CS37:CS42">SUM(CT37:CU37)</f>
        <v>0</v>
      </c>
      <c r="CT37" s="212"/>
      <c r="CU37" s="207"/>
      <c r="CV37" s="201"/>
      <c r="CW37" s="201"/>
      <c r="CX37" s="201"/>
      <c r="CY37" s="206">
        <f aca="true" t="shared" si="53" ref="CY37:CY42">CZ37+DA37</f>
        <v>0</v>
      </c>
      <c r="CZ37" s="197"/>
      <c r="DA37" s="197"/>
      <c r="DB37" s="211"/>
      <c r="DC37" s="211"/>
      <c r="DD37" s="203"/>
    </row>
    <row r="38" spans="1:108" ht="12.75" customHeight="1">
      <c r="A38" s="192"/>
      <c r="B38" s="8" t="s">
        <v>1091</v>
      </c>
      <c r="C38" s="193" t="str">
        <f t="shared" si="6"/>
        <v>*</v>
      </c>
      <c r="D38" s="194">
        <v>0</v>
      </c>
      <c r="E38" s="194">
        <f t="shared" si="7"/>
        <v>0</v>
      </c>
      <c r="F38" s="195"/>
      <c r="G38" s="196">
        <f t="shared" si="41"/>
        <v>0</v>
      </c>
      <c r="H38" s="197"/>
      <c r="I38" s="197"/>
      <c r="J38" s="197"/>
      <c r="K38" s="197"/>
      <c r="L38" s="197"/>
      <c r="M38" s="197"/>
      <c r="N38" s="198">
        <f t="shared" si="42"/>
        <v>0</v>
      </c>
      <c r="O38" s="197"/>
      <c r="P38" s="197"/>
      <c r="Q38" s="197"/>
      <c r="R38" s="197"/>
      <c r="S38" s="197"/>
      <c r="T38" s="197"/>
      <c r="U38" s="197"/>
      <c r="V38" s="199"/>
      <c r="W38" s="197"/>
      <c r="X38" s="197"/>
      <c r="Y38" s="198">
        <f t="shared" si="43"/>
        <v>0</v>
      </c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200"/>
      <c r="AM38" s="201"/>
      <c r="AN38" s="198">
        <f t="shared" si="44"/>
        <v>0</v>
      </c>
      <c r="AO38" s="197"/>
      <c r="AP38" s="197"/>
      <c r="AQ38" s="202"/>
      <c r="AR38" s="201"/>
      <c r="AS38" s="203">
        <f>příjmy!H240</f>
        <v>0</v>
      </c>
      <c r="AT38" s="7"/>
      <c r="AU38" s="192"/>
      <c r="AV38" s="8" t="s">
        <v>1091</v>
      </c>
      <c r="AW38" s="204" t="str">
        <f t="shared" si="9"/>
        <v>*</v>
      </c>
      <c r="AX38" s="194">
        <v>0</v>
      </c>
      <c r="AY38" s="194">
        <f t="shared" si="10"/>
        <v>259</v>
      </c>
      <c r="AZ38" s="8"/>
      <c r="BA38" s="205">
        <f t="shared" si="45"/>
        <v>259</v>
      </c>
      <c r="BB38" s="197">
        <f>výdaje!H12</f>
        <v>193</v>
      </c>
      <c r="BC38" s="197"/>
      <c r="BD38" s="197"/>
      <c r="BE38" s="197">
        <f>výdaje!H75</f>
        <v>49</v>
      </c>
      <c r="BF38" s="197">
        <f>výdaje!H105</f>
        <v>17</v>
      </c>
      <c r="BG38" s="197"/>
      <c r="BH38" s="197"/>
      <c r="BI38" s="206">
        <f t="shared" si="46"/>
        <v>0</v>
      </c>
      <c r="BJ38" s="197"/>
      <c r="BK38" s="197"/>
      <c r="BL38" s="197"/>
      <c r="BM38" s="197"/>
      <c r="BN38" s="207"/>
      <c r="BO38" s="201"/>
      <c r="BP38" s="208">
        <f t="shared" si="47"/>
        <v>0</v>
      </c>
      <c r="BQ38" s="197"/>
      <c r="BR38" s="197"/>
      <c r="BS38" s="197"/>
      <c r="BT38" s="197"/>
      <c r="BU38" s="197"/>
      <c r="BV38" s="197"/>
      <c r="BW38" s="206">
        <f t="shared" si="48"/>
        <v>0</v>
      </c>
      <c r="BX38" s="197"/>
      <c r="BY38" s="197"/>
      <c r="BZ38" s="197"/>
      <c r="CA38" s="197"/>
      <c r="CB38" s="197"/>
      <c r="CC38" s="197"/>
      <c r="CD38" s="197"/>
      <c r="CE38" s="206">
        <f t="shared" si="49"/>
        <v>0</v>
      </c>
      <c r="CF38" s="197"/>
      <c r="CG38" s="197"/>
      <c r="CH38" s="197"/>
      <c r="CI38" s="197"/>
      <c r="CJ38" s="197"/>
      <c r="CK38" s="206">
        <f t="shared" si="50"/>
        <v>0</v>
      </c>
      <c r="CL38" s="197"/>
      <c r="CM38" s="197"/>
      <c r="CN38" s="201">
        <f t="shared" si="51"/>
        <v>0</v>
      </c>
      <c r="CO38" s="212"/>
      <c r="CP38" s="207"/>
      <c r="CQ38" s="201"/>
      <c r="CR38" s="201"/>
      <c r="CS38" s="201">
        <f t="shared" si="52"/>
        <v>0</v>
      </c>
      <c r="CT38" s="212">
        <f>výdaje!H658</f>
        <v>0</v>
      </c>
      <c r="CU38" s="207">
        <f>výdaje!H651</f>
        <v>0</v>
      </c>
      <c r="CV38" s="201">
        <f>výdaje!H712</f>
        <v>0</v>
      </c>
      <c r="CW38" s="201"/>
      <c r="CX38" s="201"/>
      <c r="CY38" s="206">
        <f t="shared" si="53"/>
        <v>0</v>
      </c>
      <c r="CZ38" s="197"/>
      <c r="DA38" s="197"/>
      <c r="DB38" s="211"/>
      <c r="DC38" s="211"/>
      <c r="DD38" s="203"/>
    </row>
    <row r="39" spans="1:108" ht="12.75" customHeight="1">
      <c r="A39" s="192"/>
      <c r="B39" s="8" t="s">
        <v>1092</v>
      </c>
      <c r="C39" s="193">
        <f t="shared" si="6"/>
        <v>1</v>
      </c>
      <c r="D39" s="194">
        <v>200</v>
      </c>
      <c r="E39" s="194">
        <f t="shared" si="7"/>
        <v>200</v>
      </c>
      <c r="F39" s="195"/>
      <c r="G39" s="196">
        <f t="shared" si="41"/>
        <v>0</v>
      </c>
      <c r="H39" s="197"/>
      <c r="I39" s="197"/>
      <c r="J39" s="197"/>
      <c r="K39" s="197"/>
      <c r="L39" s="197"/>
      <c r="M39" s="197"/>
      <c r="N39" s="198">
        <f t="shared" si="42"/>
        <v>0</v>
      </c>
      <c r="O39" s="197"/>
      <c r="P39" s="197"/>
      <c r="Q39" s="197"/>
      <c r="R39" s="197"/>
      <c r="S39" s="197"/>
      <c r="T39" s="197"/>
      <c r="U39" s="197"/>
      <c r="V39" s="199"/>
      <c r="W39" s="197"/>
      <c r="X39" s="197"/>
      <c r="Y39" s="198">
        <f t="shared" si="43"/>
        <v>0</v>
      </c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200"/>
      <c r="AM39" s="201"/>
      <c r="AN39" s="198">
        <f t="shared" si="44"/>
        <v>0</v>
      </c>
      <c r="AO39" s="197"/>
      <c r="AP39" s="197"/>
      <c r="AQ39" s="202"/>
      <c r="AR39" s="201">
        <f>příjmy!H250</f>
        <v>200</v>
      </c>
      <c r="AS39" s="203"/>
      <c r="AT39" s="7"/>
      <c r="AU39" s="192"/>
      <c r="AV39" s="8" t="s">
        <v>1092</v>
      </c>
      <c r="AW39" s="204" t="str">
        <f t="shared" si="9"/>
        <v>*</v>
      </c>
      <c r="AX39" s="194">
        <v>275</v>
      </c>
      <c r="AY39" s="194">
        <f t="shared" si="10"/>
        <v>0</v>
      </c>
      <c r="AZ39" s="8"/>
      <c r="BA39" s="205">
        <f t="shared" si="45"/>
        <v>0</v>
      </c>
      <c r="BB39" s="197"/>
      <c r="BC39" s="197"/>
      <c r="BD39" s="197"/>
      <c r="BE39" s="197"/>
      <c r="BF39" s="197"/>
      <c r="BG39" s="197"/>
      <c r="BH39" s="197"/>
      <c r="BI39" s="206">
        <f t="shared" si="46"/>
        <v>0</v>
      </c>
      <c r="BJ39" s="197">
        <f>výdaje!H149</f>
        <v>0</v>
      </c>
      <c r="BK39" s="197"/>
      <c r="BL39" s="197"/>
      <c r="BM39" s="197"/>
      <c r="BN39" s="207">
        <f>výdaje!H214</f>
        <v>0</v>
      </c>
      <c r="BO39" s="201"/>
      <c r="BP39" s="208">
        <f t="shared" si="47"/>
        <v>0</v>
      </c>
      <c r="BQ39" s="197"/>
      <c r="BR39" s="197"/>
      <c r="BS39" s="197"/>
      <c r="BT39" s="197"/>
      <c r="BU39" s="197"/>
      <c r="BV39" s="197"/>
      <c r="BW39" s="206">
        <f t="shared" si="48"/>
        <v>0</v>
      </c>
      <c r="BX39" s="197"/>
      <c r="BY39" s="197"/>
      <c r="BZ39" s="197"/>
      <c r="CA39" s="197"/>
      <c r="CB39" s="197"/>
      <c r="CC39" s="197"/>
      <c r="CD39" s="197"/>
      <c r="CE39" s="206">
        <f t="shared" si="49"/>
        <v>0</v>
      </c>
      <c r="CF39" s="197"/>
      <c r="CG39" s="197"/>
      <c r="CH39" s="197"/>
      <c r="CI39" s="197"/>
      <c r="CJ39" s="197"/>
      <c r="CK39" s="206">
        <f t="shared" si="50"/>
        <v>0</v>
      </c>
      <c r="CL39" s="197"/>
      <c r="CM39" s="197"/>
      <c r="CN39" s="201">
        <f t="shared" si="51"/>
        <v>0</v>
      </c>
      <c r="CO39" s="232"/>
      <c r="CP39" s="233"/>
      <c r="CQ39" s="201">
        <f>výdaje!H614</f>
        <v>0</v>
      </c>
      <c r="CR39" s="201"/>
      <c r="CS39" s="201">
        <f t="shared" si="52"/>
        <v>0</v>
      </c>
      <c r="CT39" s="212"/>
      <c r="CU39" s="207"/>
      <c r="CV39" s="201">
        <f>výdaje!H714</f>
        <v>0</v>
      </c>
      <c r="CW39" s="201"/>
      <c r="CX39" s="201"/>
      <c r="CY39" s="206">
        <f t="shared" si="53"/>
        <v>0</v>
      </c>
      <c r="CZ39" s="197"/>
      <c r="DA39" s="197"/>
      <c r="DB39" s="211"/>
      <c r="DC39" s="211"/>
      <c r="DD39" s="203"/>
    </row>
    <row r="40" spans="1:108" ht="12.75" customHeight="1">
      <c r="A40" s="192"/>
      <c r="B40" s="8" t="s">
        <v>1093</v>
      </c>
      <c r="C40" s="193">
        <f t="shared" si="6"/>
        <v>1</v>
      </c>
      <c r="D40" s="194">
        <v>790</v>
      </c>
      <c r="E40" s="194">
        <f t="shared" si="7"/>
        <v>790</v>
      </c>
      <c r="F40" s="195"/>
      <c r="G40" s="196">
        <f t="shared" si="41"/>
        <v>0</v>
      </c>
      <c r="H40" s="197"/>
      <c r="I40" s="197"/>
      <c r="J40" s="197"/>
      <c r="K40" s="197"/>
      <c r="L40" s="197"/>
      <c r="M40" s="197"/>
      <c r="N40" s="198">
        <f t="shared" si="42"/>
        <v>0</v>
      </c>
      <c r="O40" s="197"/>
      <c r="P40" s="197"/>
      <c r="Q40" s="197"/>
      <c r="R40" s="197"/>
      <c r="S40" s="197"/>
      <c r="T40" s="197"/>
      <c r="U40" s="197"/>
      <c r="V40" s="199"/>
      <c r="W40" s="197"/>
      <c r="X40" s="197"/>
      <c r="Y40" s="198">
        <f t="shared" si="43"/>
        <v>790</v>
      </c>
      <c r="Z40" s="197">
        <f>příjmy!H77</f>
        <v>0</v>
      </c>
      <c r="AA40" s="197"/>
      <c r="AB40" s="197"/>
      <c r="AC40" s="197"/>
      <c r="AD40" s="197"/>
      <c r="AE40" s="197">
        <f>příjmy!H118</f>
        <v>0</v>
      </c>
      <c r="AF40" s="197"/>
      <c r="AG40" s="197"/>
      <c r="AH40" s="197"/>
      <c r="AI40" s="197">
        <f>příjmy!H163</f>
        <v>0</v>
      </c>
      <c r="AJ40" s="197">
        <f>příjmy!H179+příjmy!H180</f>
        <v>790</v>
      </c>
      <c r="AK40" s="197"/>
      <c r="AL40" s="200"/>
      <c r="AM40" s="201"/>
      <c r="AN40" s="198">
        <f t="shared" si="44"/>
        <v>0</v>
      </c>
      <c r="AO40" s="197"/>
      <c r="AP40" s="197"/>
      <c r="AQ40" s="202"/>
      <c r="AR40" s="201">
        <f>příjmy!H251</f>
        <v>0</v>
      </c>
      <c r="AS40" s="203"/>
      <c r="AT40" s="7"/>
      <c r="AU40" s="192"/>
      <c r="AV40" s="8" t="s">
        <v>1093</v>
      </c>
      <c r="AW40" s="204">
        <f t="shared" si="9"/>
        <v>1.0055679287305122</v>
      </c>
      <c r="AX40" s="194">
        <v>898</v>
      </c>
      <c r="AY40" s="194">
        <f t="shared" si="10"/>
        <v>903</v>
      </c>
      <c r="AZ40" s="8"/>
      <c r="BA40" s="205">
        <f t="shared" si="45"/>
        <v>585</v>
      </c>
      <c r="BB40" s="197">
        <f>výdaje!H13+výdaje!H14</f>
        <v>0</v>
      </c>
      <c r="BC40" s="197">
        <f>výdaje!H40+výdaje!H41</f>
        <v>0</v>
      </c>
      <c r="BD40" s="197">
        <f>výdaje!H58+výdaje!H59</f>
        <v>585</v>
      </c>
      <c r="BE40" s="197">
        <f>výdaje!H76+výdaje!H77+výdaje!H78</f>
        <v>0</v>
      </c>
      <c r="BF40" s="197">
        <f>výdaje!H106+výdaje!H107+výdaje!H108</f>
        <v>0</v>
      </c>
      <c r="BG40" s="197"/>
      <c r="BH40" s="197">
        <f>výdaje!H127</f>
        <v>0</v>
      </c>
      <c r="BI40" s="206">
        <f t="shared" si="46"/>
        <v>181</v>
      </c>
      <c r="BJ40" s="197">
        <f>výdaje!H141+výdaje!H142</f>
        <v>0</v>
      </c>
      <c r="BK40" s="197">
        <f>výdaje!H190</f>
        <v>0</v>
      </c>
      <c r="BL40" s="197">
        <f>výdaje!H160+výdaje!H161+výdaje!H162</f>
        <v>0</v>
      </c>
      <c r="BM40" s="197"/>
      <c r="BN40" s="207">
        <f>výdaje!H215+výdaje!H216+výdaje!H217+výdaje!H219+výdaje!H218</f>
        <v>181</v>
      </c>
      <c r="BO40" s="201"/>
      <c r="BP40" s="208">
        <f t="shared" si="47"/>
        <v>7</v>
      </c>
      <c r="BQ40" s="197">
        <f>výdaje!H283+výdaje!H284</f>
        <v>3</v>
      </c>
      <c r="BR40" s="197">
        <f>výdaje!H292</f>
        <v>0</v>
      </c>
      <c r="BS40" s="197">
        <f>výdaje!H312+výdaje!H313+výdaje!H314</f>
        <v>4</v>
      </c>
      <c r="BT40" s="197"/>
      <c r="BU40" s="197"/>
      <c r="BV40" s="197"/>
      <c r="BW40" s="206">
        <f t="shared" si="48"/>
        <v>25</v>
      </c>
      <c r="BX40" s="197">
        <f>výdaje!H367+výdaje!H368+výdaje!H369</f>
        <v>0</v>
      </c>
      <c r="BY40" s="197">
        <f>výdaje!H389+výdaje!H390+výdaje!H391+výdaje!H392+výdaje!H388</f>
        <v>17</v>
      </c>
      <c r="BZ40" s="197">
        <f>výdaje!H410+výdaje!H411</f>
        <v>0</v>
      </c>
      <c r="CA40" s="197"/>
      <c r="CB40" s="197">
        <f>výdaje!H428+výdaje!H427</f>
        <v>2</v>
      </c>
      <c r="CC40" s="197">
        <f>výdaje!H442</f>
        <v>6</v>
      </c>
      <c r="CD40" s="197">
        <f>výdaje!H469+výdaje!H470+výdaje!H471+výdaje!H468</f>
        <v>0</v>
      </c>
      <c r="CE40" s="206">
        <f t="shared" si="49"/>
        <v>14</v>
      </c>
      <c r="CF40" s="197"/>
      <c r="CG40" s="197">
        <f>výdaje!H535</f>
        <v>0</v>
      </c>
      <c r="CH40" s="197">
        <f>výdaje!H547+výdaje!H548+výdaje!H546+výdaje!H549</f>
        <v>7</v>
      </c>
      <c r="CI40" s="197">
        <f>výdaje!H572</f>
        <v>7</v>
      </c>
      <c r="CJ40" s="197"/>
      <c r="CK40" s="206">
        <f t="shared" si="50"/>
        <v>0</v>
      </c>
      <c r="CL40" s="197">
        <f>výdaje!H627</f>
        <v>0</v>
      </c>
      <c r="CM40" s="197"/>
      <c r="CN40" s="201">
        <f t="shared" si="51"/>
        <v>0</v>
      </c>
      <c r="CO40" s="212"/>
      <c r="CP40" s="207"/>
      <c r="CQ40" s="201"/>
      <c r="CR40" s="201"/>
      <c r="CS40" s="201">
        <f t="shared" si="52"/>
        <v>91</v>
      </c>
      <c r="CT40" s="212">
        <f>výdaje!H659</f>
        <v>0</v>
      </c>
      <c r="CU40" s="207">
        <f>výdaje!H652</f>
        <v>91</v>
      </c>
      <c r="CV40" s="201"/>
      <c r="CW40" s="201">
        <f>výdaje!H721+výdaje!H722</f>
        <v>0</v>
      </c>
      <c r="CX40" s="201"/>
      <c r="CY40" s="206">
        <f t="shared" si="53"/>
        <v>0</v>
      </c>
      <c r="CZ40" s="197"/>
      <c r="DA40" s="197"/>
      <c r="DB40" s="211"/>
      <c r="DC40" s="211"/>
      <c r="DD40" s="203"/>
    </row>
    <row r="41" spans="1:108" ht="12.75" customHeight="1">
      <c r="A41" s="192"/>
      <c r="B41" s="234" t="s">
        <v>1094</v>
      </c>
      <c r="C41" s="193">
        <f aca="true" t="shared" si="54" ref="C41:C68">IF(OR(E41&lt;=0,D41=0),"*",E41/D41)</f>
        <v>0.9994855967078189</v>
      </c>
      <c r="D41" s="194">
        <v>1944</v>
      </c>
      <c r="E41" s="194">
        <f aca="true" t="shared" si="55" ref="E41:E68">SUM(G41,N41,Y41,AL41,AM41,AN41,AR41,AS41)</f>
        <v>1943</v>
      </c>
      <c r="F41" s="195"/>
      <c r="G41" s="196">
        <f t="shared" si="41"/>
        <v>0</v>
      </c>
      <c r="H41" s="197"/>
      <c r="I41" s="197"/>
      <c r="J41" s="197"/>
      <c r="K41" s="197"/>
      <c r="L41" s="197"/>
      <c r="M41" s="197"/>
      <c r="N41" s="198">
        <f t="shared" si="42"/>
        <v>0</v>
      </c>
      <c r="O41" s="197"/>
      <c r="P41" s="197"/>
      <c r="Q41" s="197"/>
      <c r="R41" s="197"/>
      <c r="S41" s="197"/>
      <c r="T41" s="197"/>
      <c r="U41" s="197"/>
      <c r="V41" s="199"/>
      <c r="W41" s="197"/>
      <c r="X41" s="197"/>
      <c r="Y41" s="198">
        <f t="shared" si="43"/>
        <v>0</v>
      </c>
      <c r="Z41" s="197">
        <f>příjmy!H78</f>
        <v>0</v>
      </c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200"/>
      <c r="AM41" s="201"/>
      <c r="AN41" s="198">
        <f t="shared" si="44"/>
        <v>0</v>
      </c>
      <c r="AO41" s="197"/>
      <c r="AP41" s="197"/>
      <c r="AQ41" s="202"/>
      <c r="AR41" s="201">
        <f>příjmy!H241+příjmy!H242</f>
        <v>1943</v>
      </c>
      <c r="AS41" s="203"/>
      <c r="AT41" s="7"/>
      <c r="AU41" s="192"/>
      <c r="AV41" s="234" t="s">
        <v>1094</v>
      </c>
      <c r="AW41" s="204">
        <f aca="true" t="shared" si="56" ref="AW41:AW68">IF(OR(AY41&lt;=0,AX41=0),"*",AY41/AX41)</f>
        <v>0.9995744680851064</v>
      </c>
      <c r="AX41" s="194">
        <v>2350</v>
      </c>
      <c r="AY41" s="194">
        <f aca="true" t="shared" si="57" ref="AY41:AY68">SUM(BA41,BI41,BO41,BW41,BP41,CE41,CK41,CN41,CQ41,CR41,CS41,CV41,CW41,CX41,CY41,DB41,DC41,DD41)</f>
        <v>2349</v>
      </c>
      <c r="AZ41" s="8"/>
      <c r="BA41" s="205">
        <f t="shared" si="45"/>
        <v>0</v>
      </c>
      <c r="BB41" s="197"/>
      <c r="BC41" s="197"/>
      <c r="BD41" s="197"/>
      <c r="BE41" s="197"/>
      <c r="BF41" s="197"/>
      <c r="BG41" s="197"/>
      <c r="BH41" s="197"/>
      <c r="BI41" s="206">
        <f t="shared" si="46"/>
        <v>0</v>
      </c>
      <c r="BJ41" s="197"/>
      <c r="BK41" s="197"/>
      <c r="BL41" s="197"/>
      <c r="BM41" s="197"/>
      <c r="BN41" s="207"/>
      <c r="BO41" s="201"/>
      <c r="BP41" s="208">
        <f t="shared" si="47"/>
        <v>0</v>
      </c>
      <c r="BQ41" s="197"/>
      <c r="BR41" s="197"/>
      <c r="BS41" s="197"/>
      <c r="BT41" s="197"/>
      <c r="BU41" s="197"/>
      <c r="BV41" s="197"/>
      <c r="BW41" s="206">
        <f t="shared" si="48"/>
        <v>0</v>
      </c>
      <c r="BX41" s="197"/>
      <c r="BY41" s="197"/>
      <c r="BZ41" s="197"/>
      <c r="CA41" s="197"/>
      <c r="CB41" s="197"/>
      <c r="CC41" s="197"/>
      <c r="CD41" s="197"/>
      <c r="CE41" s="206">
        <f t="shared" si="49"/>
        <v>0</v>
      </c>
      <c r="CF41" s="197"/>
      <c r="CG41" s="197"/>
      <c r="CH41" s="197"/>
      <c r="CI41" s="197"/>
      <c r="CJ41" s="197"/>
      <c r="CK41" s="206">
        <f t="shared" si="50"/>
        <v>0</v>
      </c>
      <c r="CL41" s="197"/>
      <c r="CM41" s="197"/>
      <c r="CN41" s="201">
        <f t="shared" si="51"/>
        <v>0</v>
      </c>
      <c r="CO41" s="235"/>
      <c r="CP41" s="236"/>
      <c r="CQ41" s="201"/>
      <c r="CR41" s="201"/>
      <c r="CS41" s="201">
        <f t="shared" si="52"/>
        <v>0</v>
      </c>
      <c r="CT41" s="235">
        <f>výdaje!H661+výdaje!H660</f>
        <v>0</v>
      </c>
      <c r="CU41" s="236"/>
      <c r="CV41" s="201"/>
      <c r="CW41" s="201">
        <f>výdaje!H700+výdaje!H723+výdaje!H701</f>
        <v>2349</v>
      </c>
      <c r="CX41" s="201"/>
      <c r="CY41" s="206">
        <f t="shared" si="53"/>
        <v>0</v>
      </c>
      <c r="CZ41" s="197"/>
      <c r="DA41" s="197"/>
      <c r="DB41" s="211"/>
      <c r="DC41" s="211"/>
      <c r="DD41" s="203"/>
    </row>
    <row r="42" spans="1:108" ht="12" customHeight="1">
      <c r="A42" s="192"/>
      <c r="B42" s="8" t="s">
        <v>1095</v>
      </c>
      <c r="C42" s="193">
        <f t="shared" si="54"/>
        <v>1.0028360748723766</v>
      </c>
      <c r="D42" s="194">
        <v>1763</v>
      </c>
      <c r="E42" s="194">
        <f t="shared" si="55"/>
        <v>1768</v>
      </c>
      <c r="F42" s="195"/>
      <c r="G42" s="196">
        <f t="shared" si="41"/>
        <v>0</v>
      </c>
      <c r="H42" s="197"/>
      <c r="I42" s="197"/>
      <c r="J42" s="197"/>
      <c r="K42" s="197"/>
      <c r="L42" s="197"/>
      <c r="M42" s="197"/>
      <c r="N42" s="198">
        <f t="shared" si="42"/>
        <v>0</v>
      </c>
      <c r="O42" s="197">
        <f>příjmy!H38+příjmy!H39</f>
        <v>0</v>
      </c>
      <c r="P42" s="197"/>
      <c r="Q42" s="197"/>
      <c r="R42" s="197"/>
      <c r="S42" s="197"/>
      <c r="T42" s="197"/>
      <c r="U42" s="197"/>
      <c r="V42" s="199"/>
      <c r="W42" s="197"/>
      <c r="X42" s="197"/>
      <c r="Y42" s="198">
        <f t="shared" si="43"/>
        <v>1768</v>
      </c>
      <c r="Z42" s="197">
        <f>příjmy!H92</f>
        <v>67</v>
      </c>
      <c r="AA42" s="197"/>
      <c r="AB42" s="197"/>
      <c r="AC42" s="197"/>
      <c r="AD42" s="197">
        <f>příjmy!H115</f>
        <v>976</v>
      </c>
      <c r="AE42" s="197"/>
      <c r="AF42" s="197"/>
      <c r="AG42" s="197"/>
      <c r="AH42" s="197"/>
      <c r="AI42" s="197">
        <f>příjmy!H159</f>
        <v>0</v>
      </c>
      <c r="AJ42" s="197">
        <f>příjmy!H154</f>
        <v>725</v>
      </c>
      <c r="AK42" s="197"/>
      <c r="AL42" s="200"/>
      <c r="AM42" s="201"/>
      <c r="AN42" s="198">
        <f t="shared" si="44"/>
        <v>0</v>
      </c>
      <c r="AO42" s="197"/>
      <c r="AP42" s="197"/>
      <c r="AQ42" s="202"/>
      <c r="AR42" s="201"/>
      <c r="AS42" s="203"/>
      <c r="AT42" s="7"/>
      <c r="AU42" s="192"/>
      <c r="AV42" s="8" t="s">
        <v>1095</v>
      </c>
      <c r="AW42" s="204">
        <f t="shared" si="56"/>
        <v>0.98544061302682</v>
      </c>
      <c r="AX42" s="194">
        <v>1305</v>
      </c>
      <c r="AY42" s="194">
        <f t="shared" si="57"/>
        <v>1286</v>
      </c>
      <c r="AZ42" s="8"/>
      <c r="BA42" s="205">
        <f t="shared" si="45"/>
        <v>491</v>
      </c>
      <c r="BB42" s="197">
        <f>výdaje!H26</f>
        <v>368</v>
      </c>
      <c r="BC42" s="197"/>
      <c r="BD42" s="197"/>
      <c r="BE42" s="197">
        <f>výdaje!H93</f>
        <v>90</v>
      </c>
      <c r="BF42" s="197">
        <f>výdaje!H123</f>
        <v>33</v>
      </c>
      <c r="BG42" s="197"/>
      <c r="BH42" s="197"/>
      <c r="BI42" s="206">
        <f t="shared" si="46"/>
        <v>6</v>
      </c>
      <c r="BJ42" s="197"/>
      <c r="BK42" s="197"/>
      <c r="BL42" s="197">
        <f>výdaje!H176+výdaje!H177</f>
        <v>0</v>
      </c>
      <c r="BM42" s="197"/>
      <c r="BN42" s="207">
        <f>výdaje!H241+výdaje!H242</f>
        <v>6</v>
      </c>
      <c r="BO42" s="201"/>
      <c r="BP42" s="208">
        <f t="shared" si="47"/>
        <v>743</v>
      </c>
      <c r="BQ42" s="197">
        <f>výdaje!H285</f>
        <v>108</v>
      </c>
      <c r="BR42" s="197">
        <f>výdaje!H301</f>
        <v>0</v>
      </c>
      <c r="BS42" s="197">
        <f>výdaje!H327+výdaje!H328</f>
        <v>43</v>
      </c>
      <c r="BT42" s="197"/>
      <c r="BU42" s="197"/>
      <c r="BV42" s="197">
        <f>výdaje!H357</f>
        <v>592</v>
      </c>
      <c r="BW42" s="206">
        <f t="shared" si="48"/>
        <v>46</v>
      </c>
      <c r="BX42" s="197">
        <f>výdaje!H377</f>
        <v>1</v>
      </c>
      <c r="BY42" s="197">
        <f>výdaje!H406</f>
        <v>2</v>
      </c>
      <c r="BZ42" s="197"/>
      <c r="CA42" s="197"/>
      <c r="CB42" s="197"/>
      <c r="CC42" s="197"/>
      <c r="CD42" s="197">
        <f>výdaje!H492+výdaje!H493</f>
        <v>43</v>
      </c>
      <c r="CE42" s="206">
        <f t="shared" si="49"/>
        <v>0</v>
      </c>
      <c r="CF42" s="197">
        <f>výdaje!H529</f>
        <v>0</v>
      </c>
      <c r="CG42" s="197"/>
      <c r="CH42" s="197"/>
      <c r="CI42" s="197">
        <f>výdaje!H577</f>
        <v>0</v>
      </c>
      <c r="CJ42" s="197"/>
      <c r="CK42" s="206">
        <f t="shared" si="50"/>
        <v>0</v>
      </c>
      <c r="CL42" s="197"/>
      <c r="CM42" s="197"/>
      <c r="CN42" s="201">
        <f t="shared" si="51"/>
        <v>0</v>
      </c>
      <c r="CO42" s="223"/>
      <c r="CP42" s="224"/>
      <c r="CQ42" s="201"/>
      <c r="CR42" s="201"/>
      <c r="CS42" s="201">
        <f t="shared" si="52"/>
        <v>0</v>
      </c>
      <c r="CT42" s="223"/>
      <c r="CU42" s="224"/>
      <c r="CV42" s="201"/>
      <c r="CW42" s="201"/>
      <c r="CX42" s="201"/>
      <c r="CY42" s="206">
        <f t="shared" si="53"/>
        <v>0</v>
      </c>
      <c r="CZ42" s="197"/>
      <c r="DA42" s="197"/>
      <c r="DB42" s="211"/>
      <c r="DC42" s="211">
        <f>výdaje!H685</f>
        <v>0</v>
      </c>
      <c r="DD42" s="203"/>
    </row>
    <row r="43" spans="1:108" ht="12.75" customHeight="1">
      <c r="A43" s="213" t="s">
        <v>1096</v>
      </c>
      <c r="B43" s="214"/>
      <c r="C43" s="179">
        <f t="shared" si="54"/>
        <v>0.9777240254261124</v>
      </c>
      <c r="D43" s="180">
        <v>17777</v>
      </c>
      <c r="E43" s="180">
        <f t="shared" si="55"/>
        <v>17381</v>
      </c>
      <c r="F43" s="181"/>
      <c r="G43" s="215">
        <f aca="true" t="shared" si="58" ref="G43:AS43">SUM(G44:G60)</f>
        <v>0</v>
      </c>
      <c r="H43" s="215">
        <f t="shared" si="58"/>
        <v>0</v>
      </c>
      <c r="I43" s="215">
        <f t="shared" si="58"/>
        <v>0</v>
      </c>
      <c r="J43" s="215">
        <f t="shared" si="58"/>
        <v>0</v>
      </c>
      <c r="K43" s="215">
        <f t="shared" si="58"/>
        <v>0</v>
      </c>
      <c r="L43" s="215">
        <f t="shared" si="58"/>
        <v>0</v>
      </c>
      <c r="M43" s="215">
        <f t="shared" si="58"/>
        <v>0</v>
      </c>
      <c r="N43" s="215">
        <f t="shared" si="58"/>
        <v>1802</v>
      </c>
      <c r="O43" s="215">
        <f t="shared" si="58"/>
        <v>79</v>
      </c>
      <c r="P43" s="215">
        <f t="shared" si="58"/>
        <v>0</v>
      </c>
      <c r="Q43" s="215">
        <f t="shared" si="58"/>
        <v>0</v>
      </c>
      <c r="R43" s="215">
        <f t="shared" si="58"/>
        <v>1723</v>
      </c>
      <c r="S43" s="215">
        <f t="shared" si="58"/>
        <v>0</v>
      </c>
      <c r="T43" s="215">
        <f t="shared" si="58"/>
        <v>0</v>
      </c>
      <c r="U43" s="215">
        <f t="shared" si="58"/>
        <v>0</v>
      </c>
      <c r="V43" s="215">
        <f t="shared" si="58"/>
        <v>0</v>
      </c>
      <c r="W43" s="215">
        <f t="shared" si="58"/>
        <v>0</v>
      </c>
      <c r="X43" s="215">
        <f t="shared" si="58"/>
        <v>0</v>
      </c>
      <c r="Y43" s="215">
        <f t="shared" si="58"/>
        <v>7745</v>
      </c>
      <c r="Z43" s="215">
        <f t="shared" si="58"/>
        <v>2</v>
      </c>
      <c r="AA43" s="215">
        <f t="shared" si="58"/>
        <v>293</v>
      </c>
      <c r="AB43" s="215">
        <f t="shared" si="58"/>
        <v>0</v>
      </c>
      <c r="AC43" s="215">
        <f t="shared" si="58"/>
        <v>0</v>
      </c>
      <c r="AD43" s="215">
        <f t="shared" si="58"/>
        <v>5182</v>
      </c>
      <c r="AE43" s="215">
        <f t="shared" si="58"/>
        <v>213</v>
      </c>
      <c r="AF43" s="215">
        <f t="shared" si="58"/>
        <v>0</v>
      </c>
      <c r="AG43" s="215">
        <f t="shared" si="58"/>
        <v>139</v>
      </c>
      <c r="AH43" s="215">
        <f t="shared" si="58"/>
        <v>0</v>
      </c>
      <c r="AI43" s="215">
        <f t="shared" si="58"/>
        <v>7</v>
      </c>
      <c r="AJ43" s="215">
        <f t="shared" si="58"/>
        <v>1909</v>
      </c>
      <c r="AK43" s="215">
        <f t="shared" si="58"/>
        <v>0</v>
      </c>
      <c r="AL43" s="215">
        <f t="shared" si="58"/>
        <v>4777</v>
      </c>
      <c r="AM43" s="215">
        <f t="shared" si="58"/>
        <v>0</v>
      </c>
      <c r="AN43" s="215">
        <f t="shared" si="58"/>
        <v>715</v>
      </c>
      <c r="AO43" s="215">
        <f t="shared" si="58"/>
        <v>0</v>
      </c>
      <c r="AP43" s="215">
        <f t="shared" si="58"/>
        <v>715</v>
      </c>
      <c r="AQ43" s="215">
        <f t="shared" si="58"/>
        <v>0</v>
      </c>
      <c r="AR43" s="215">
        <f t="shared" si="58"/>
        <v>2342</v>
      </c>
      <c r="AS43" s="237">
        <f t="shared" si="58"/>
        <v>0</v>
      </c>
      <c r="AT43" s="214"/>
      <c r="AU43" s="213" t="s">
        <v>1096</v>
      </c>
      <c r="AV43" s="214"/>
      <c r="AW43" s="188">
        <f t="shared" si="56"/>
        <v>0.9365241223337067</v>
      </c>
      <c r="AX43" s="180">
        <v>28263.02</v>
      </c>
      <c r="AY43" s="180">
        <f t="shared" si="57"/>
        <v>26469</v>
      </c>
      <c r="AZ43" s="189"/>
      <c r="BA43" s="221">
        <f aca="true" t="shared" si="59" ref="BA43:CF43">SUM(BA44:BA60)</f>
        <v>10516</v>
      </c>
      <c r="BB43" s="221">
        <f t="shared" si="59"/>
        <v>8733</v>
      </c>
      <c r="BC43" s="221">
        <f t="shared" si="59"/>
        <v>19</v>
      </c>
      <c r="BD43" s="221">
        <f t="shared" si="59"/>
        <v>0</v>
      </c>
      <c r="BE43" s="221">
        <f t="shared" si="59"/>
        <v>1296</v>
      </c>
      <c r="BF43" s="221">
        <f t="shared" si="59"/>
        <v>468</v>
      </c>
      <c r="BG43" s="221">
        <f t="shared" si="59"/>
        <v>0</v>
      </c>
      <c r="BH43" s="221">
        <f t="shared" si="59"/>
        <v>0</v>
      </c>
      <c r="BI43" s="221">
        <f t="shared" si="59"/>
        <v>1075</v>
      </c>
      <c r="BJ43" s="221">
        <f t="shared" si="59"/>
        <v>45</v>
      </c>
      <c r="BK43" s="221">
        <f t="shared" si="59"/>
        <v>1</v>
      </c>
      <c r="BL43" s="221">
        <f t="shared" si="59"/>
        <v>38</v>
      </c>
      <c r="BM43" s="221">
        <f t="shared" si="59"/>
        <v>0</v>
      </c>
      <c r="BN43" s="221">
        <f t="shared" si="59"/>
        <v>991</v>
      </c>
      <c r="BO43" s="217">
        <f t="shared" si="59"/>
        <v>192</v>
      </c>
      <c r="BP43" s="215">
        <f t="shared" si="59"/>
        <v>2962</v>
      </c>
      <c r="BQ43" s="221">
        <f t="shared" si="59"/>
        <v>736</v>
      </c>
      <c r="BR43" s="221">
        <f t="shared" si="59"/>
        <v>261</v>
      </c>
      <c r="BS43" s="221">
        <f t="shared" si="59"/>
        <v>904</v>
      </c>
      <c r="BT43" s="221">
        <f t="shared" si="59"/>
        <v>0</v>
      </c>
      <c r="BU43" s="221">
        <f t="shared" si="59"/>
        <v>437</v>
      </c>
      <c r="BV43" s="221">
        <f t="shared" si="59"/>
        <v>624</v>
      </c>
      <c r="BW43" s="221">
        <f t="shared" si="59"/>
        <v>3594</v>
      </c>
      <c r="BX43" s="221">
        <f t="shared" si="59"/>
        <v>1</v>
      </c>
      <c r="BY43" s="221">
        <f t="shared" si="59"/>
        <v>80</v>
      </c>
      <c r="BZ43" s="221">
        <f t="shared" si="59"/>
        <v>5</v>
      </c>
      <c r="CA43" s="221">
        <f t="shared" si="59"/>
        <v>0</v>
      </c>
      <c r="CB43" s="221">
        <f t="shared" si="59"/>
        <v>33</v>
      </c>
      <c r="CC43" s="221">
        <f t="shared" si="59"/>
        <v>9</v>
      </c>
      <c r="CD43" s="221">
        <f t="shared" si="59"/>
        <v>3466</v>
      </c>
      <c r="CE43" s="221">
        <f t="shared" si="59"/>
        <v>774</v>
      </c>
      <c r="CF43" s="221">
        <f t="shared" si="59"/>
        <v>392</v>
      </c>
      <c r="CG43" s="221">
        <f aca="true" t="shared" si="60" ref="CG43:DD43">SUM(CG44:CG60)</f>
        <v>0</v>
      </c>
      <c r="CH43" s="221">
        <f t="shared" si="60"/>
        <v>7</v>
      </c>
      <c r="CI43" s="221">
        <f t="shared" si="60"/>
        <v>1</v>
      </c>
      <c r="CJ43" s="221">
        <f t="shared" si="60"/>
        <v>374</v>
      </c>
      <c r="CK43" s="221">
        <f t="shared" si="60"/>
        <v>0</v>
      </c>
      <c r="CL43" s="221">
        <f t="shared" si="60"/>
        <v>0</v>
      </c>
      <c r="CM43" s="221">
        <f t="shared" si="60"/>
        <v>0</v>
      </c>
      <c r="CN43" s="221">
        <f t="shared" si="60"/>
        <v>0</v>
      </c>
      <c r="CO43" s="221">
        <f t="shared" si="60"/>
        <v>0</v>
      </c>
      <c r="CP43" s="221">
        <f t="shared" si="60"/>
        <v>0</v>
      </c>
      <c r="CQ43" s="221">
        <f t="shared" si="60"/>
        <v>212</v>
      </c>
      <c r="CR43" s="221">
        <f t="shared" si="60"/>
        <v>0</v>
      </c>
      <c r="CS43" s="221">
        <f t="shared" si="60"/>
        <v>26</v>
      </c>
      <c r="CT43" s="221">
        <f t="shared" si="60"/>
        <v>0</v>
      </c>
      <c r="CU43" s="221">
        <f t="shared" si="60"/>
        <v>26</v>
      </c>
      <c r="CV43" s="221">
        <f t="shared" si="60"/>
        <v>0</v>
      </c>
      <c r="CW43" s="221">
        <f t="shared" si="60"/>
        <v>2535</v>
      </c>
      <c r="CX43" s="221">
        <f t="shared" si="60"/>
        <v>0</v>
      </c>
      <c r="CY43" s="221">
        <f t="shared" si="60"/>
        <v>4583</v>
      </c>
      <c r="CZ43" s="221">
        <f t="shared" si="60"/>
        <v>4583</v>
      </c>
      <c r="DA43" s="221">
        <f t="shared" si="60"/>
        <v>0</v>
      </c>
      <c r="DB43" s="221">
        <f t="shared" si="60"/>
        <v>0</v>
      </c>
      <c r="DC43" s="221">
        <f t="shared" si="60"/>
        <v>0</v>
      </c>
      <c r="DD43" s="221">
        <f t="shared" si="60"/>
        <v>0</v>
      </c>
    </row>
    <row r="44" spans="1:127" ht="12.75" customHeight="1">
      <c r="A44" s="238"/>
      <c r="B44" s="239" t="s">
        <v>1097</v>
      </c>
      <c r="C44" s="240">
        <f t="shared" si="54"/>
        <v>1</v>
      </c>
      <c r="D44" s="241">
        <v>293</v>
      </c>
      <c r="E44" s="241">
        <f t="shared" si="55"/>
        <v>293</v>
      </c>
      <c r="F44" s="123"/>
      <c r="G44" s="242">
        <f aca="true" t="shared" si="61" ref="G44:G60">SUM(H44:M44)</f>
        <v>0</v>
      </c>
      <c r="H44" s="243"/>
      <c r="I44" s="244"/>
      <c r="J44" s="244"/>
      <c r="K44" s="244"/>
      <c r="L44" s="244"/>
      <c r="M44" s="245"/>
      <c r="N44" s="242">
        <f aca="true" t="shared" si="62" ref="N44:N60">SUM(O44:X44)</f>
        <v>0</v>
      </c>
      <c r="O44" s="243"/>
      <c r="P44" s="244"/>
      <c r="Q44" s="244"/>
      <c r="R44" s="244"/>
      <c r="S44" s="244"/>
      <c r="T44" s="244"/>
      <c r="U44" s="244"/>
      <c r="V44" s="244"/>
      <c r="W44" s="244"/>
      <c r="X44" s="245"/>
      <c r="Y44" s="242">
        <f aca="true" t="shared" si="63" ref="Y44:Y60">SUM(Z44:AK44)</f>
        <v>293</v>
      </c>
      <c r="Z44" s="243"/>
      <c r="AA44" s="244">
        <f>příjmy!H99</f>
        <v>293</v>
      </c>
      <c r="AB44" s="244"/>
      <c r="AC44" s="244"/>
      <c r="AD44" s="244"/>
      <c r="AE44" s="244"/>
      <c r="AF44" s="244"/>
      <c r="AG44" s="244"/>
      <c r="AH44" s="244"/>
      <c r="AI44" s="244"/>
      <c r="AJ44" s="244"/>
      <c r="AK44" s="245"/>
      <c r="AL44" s="246"/>
      <c r="AM44" s="242"/>
      <c r="AN44" s="242">
        <f aca="true" t="shared" si="64" ref="AN44:AN60">SUM(AO44:AQ44)</f>
        <v>0</v>
      </c>
      <c r="AO44" s="243"/>
      <c r="AP44" s="244"/>
      <c r="AQ44" s="245"/>
      <c r="AR44" s="242"/>
      <c r="AS44" s="247"/>
      <c r="AT44" s="248"/>
      <c r="AU44" s="238"/>
      <c r="AV44" s="239" t="s">
        <v>1097</v>
      </c>
      <c r="AW44" s="249">
        <f t="shared" si="56"/>
        <v>1</v>
      </c>
      <c r="AX44" s="241">
        <v>2535</v>
      </c>
      <c r="AY44" s="241">
        <f t="shared" si="57"/>
        <v>2535</v>
      </c>
      <c r="AZ44" s="250"/>
      <c r="BA44" s="251"/>
      <c r="BB44" s="243"/>
      <c r="BC44" s="244"/>
      <c r="BD44" s="244"/>
      <c r="BE44" s="244"/>
      <c r="BF44" s="244"/>
      <c r="BG44" s="244"/>
      <c r="BH44" s="245"/>
      <c r="BI44" s="242"/>
      <c r="BJ44" s="243"/>
      <c r="BK44" s="244"/>
      <c r="BL44" s="244"/>
      <c r="BM44" s="244"/>
      <c r="BN44" s="245">
        <f>výdaje!H220</f>
        <v>0</v>
      </c>
      <c r="BO44" s="246"/>
      <c r="BP44" s="242"/>
      <c r="BQ44" s="243"/>
      <c r="BR44" s="244"/>
      <c r="BS44" s="244"/>
      <c r="BT44" s="244"/>
      <c r="BU44" s="244"/>
      <c r="BV44" s="245"/>
      <c r="BW44" s="242"/>
      <c r="BX44" s="243"/>
      <c r="BY44" s="244"/>
      <c r="BZ44" s="244"/>
      <c r="CA44" s="244"/>
      <c r="CB44" s="244"/>
      <c r="CC44" s="244"/>
      <c r="CD44" s="245"/>
      <c r="CE44" s="242"/>
      <c r="CF44" s="243"/>
      <c r="CG44" s="244"/>
      <c r="CH44" s="244"/>
      <c r="CI44" s="244"/>
      <c r="CJ44" s="245"/>
      <c r="CK44" s="242"/>
      <c r="CL44" s="243"/>
      <c r="CM44" s="245"/>
      <c r="CN44" s="242"/>
      <c r="CO44" s="243"/>
      <c r="CP44" s="245"/>
      <c r="CQ44" s="242"/>
      <c r="CR44" s="242"/>
      <c r="CS44" s="242"/>
      <c r="CT44" s="243"/>
      <c r="CU44" s="245"/>
      <c r="CV44" s="242"/>
      <c r="CW44" s="252">
        <f>výdaje!H698+výdaje!H699</f>
        <v>2535</v>
      </c>
      <c r="CX44" s="242"/>
      <c r="CY44" s="242">
        <f aca="true" t="shared" si="65" ref="CY44:CY60">CZ44+DA44</f>
        <v>0</v>
      </c>
      <c r="CZ44" s="253">
        <f>výdaje!H749+výdaje!H743</f>
        <v>0</v>
      </c>
      <c r="DA44" s="254"/>
      <c r="DB44" s="246"/>
      <c r="DC44" s="246"/>
      <c r="DD44" s="246"/>
      <c r="DE44" s="226"/>
      <c r="DF44" s="226"/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226"/>
    </row>
    <row r="45" spans="1:108" ht="12.75" customHeight="1">
      <c r="A45" s="192"/>
      <c r="B45" s="239" t="s">
        <v>1098</v>
      </c>
      <c r="C45" s="193" t="str">
        <f t="shared" si="54"/>
        <v>*</v>
      </c>
      <c r="D45" s="194">
        <v>0</v>
      </c>
      <c r="E45" s="194">
        <f t="shared" si="55"/>
        <v>1</v>
      </c>
      <c r="F45" s="195"/>
      <c r="G45" s="196">
        <f t="shared" si="61"/>
        <v>0</v>
      </c>
      <c r="H45" s="212"/>
      <c r="I45" s="197"/>
      <c r="J45" s="197"/>
      <c r="K45" s="197"/>
      <c r="L45" s="197"/>
      <c r="M45" s="207"/>
      <c r="N45" s="198">
        <f t="shared" si="62"/>
        <v>0</v>
      </c>
      <c r="O45" s="212"/>
      <c r="P45" s="197"/>
      <c r="Q45" s="197"/>
      <c r="R45" s="197"/>
      <c r="S45" s="197"/>
      <c r="T45" s="197"/>
      <c r="U45" s="197"/>
      <c r="V45" s="199"/>
      <c r="W45" s="197"/>
      <c r="X45" s="207"/>
      <c r="Y45" s="196">
        <f t="shared" si="63"/>
        <v>1</v>
      </c>
      <c r="Z45" s="212"/>
      <c r="AA45" s="197"/>
      <c r="AB45" s="197"/>
      <c r="AC45" s="197"/>
      <c r="AD45" s="197"/>
      <c r="AE45" s="197"/>
      <c r="AF45" s="197"/>
      <c r="AG45" s="197"/>
      <c r="AH45" s="197"/>
      <c r="AI45" s="197">
        <f>příjmy!H161</f>
        <v>0</v>
      </c>
      <c r="AJ45" s="197">
        <f>příjmy!H150</f>
        <v>1</v>
      </c>
      <c r="AK45" s="207"/>
      <c r="AL45" s="255"/>
      <c r="AM45" s="201"/>
      <c r="AN45" s="198">
        <f t="shared" si="64"/>
        <v>0</v>
      </c>
      <c r="AO45" s="212"/>
      <c r="AP45" s="197"/>
      <c r="AQ45" s="207"/>
      <c r="AR45" s="256"/>
      <c r="AS45" s="203"/>
      <c r="AT45" s="7"/>
      <c r="AU45" s="192"/>
      <c r="AV45" s="8" t="s">
        <v>1098</v>
      </c>
      <c r="AW45" s="204">
        <f t="shared" si="56"/>
        <v>0.7051282051282052</v>
      </c>
      <c r="AX45" s="194">
        <v>234</v>
      </c>
      <c r="AY45" s="194">
        <f t="shared" si="57"/>
        <v>165</v>
      </c>
      <c r="AZ45" s="8"/>
      <c r="BA45" s="205">
        <f aca="true" t="shared" si="66" ref="BA45:BA60">SUM(BB45:BH45)</f>
        <v>0</v>
      </c>
      <c r="BB45" s="212">
        <f>výdaje!H15</f>
        <v>0</v>
      </c>
      <c r="BC45" s="197"/>
      <c r="BD45" s="197"/>
      <c r="BE45" s="197">
        <f>výdaje!H79</f>
        <v>0</v>
      </c>
      <c r="BF45" s="197">
        <f>výdaje!H109</f>
        <v>0</v>
      </c>
      <c r="BG45" s="197"/>
      <c r="BH45" s="207"/>
      <c r="BI45" s="206">
        <f aca="true" t="shared" si="67" ref="BI45:BI60">SUM(BJ45:BN45)</f>
        <v>145</v>
      </c>
      <c r="BJ45" s="212">
        <f>výdaje!H136</f>
        <v>0</v>
      </c>
      <c r="BK45" s="197">
        <f>výdaje!H189</f>
        <v>0</v>
      </c>
      <c r="BL45" s="197">
        <f>výdaje!H165</f>
        <v>0</v>
      </c>
      <c r="BM45" s="197"/>
      <c r="BN45" s="207">
        <f>výdaje!H221</f>
        <v>145</v>
      </c>
      <c r="BO45" s="201"/>
      <c r="BP45" s="208">
        <f aca="true" t="shared" si="68" ref="BP45:BP60">SUM(BQ45:BV45)</f>
        <v>11</v>
      </c>
      <c r="BQ45" s="212"/>
      <c r="BR45" s="197"/>
      <c r="BS45" s="257">
        <f>výdaje!H315</f>
        <v>0</v>
      </c>
      <c r="BT45" s="197">
        <f>výdaje!H329</f>
        <v>0</v>
      </c>
      <c r="BU45" s="197">
        <f>výdaje!H342</f>
        <v>11</v>
      </c>
      <c r="BV45" s="207"/>
      <c r="BW45" s="206">
        <f aca="true" t="shared" si="69" ref="BW45:BW60">SUM(BX45:CD45)</f>
        <v>9</v>
      </c>
      <c r="BX45" s="212"/>
      <c r="BY45" s="197">
        <f>výdaje!H393</f>
        <v>9</v>
      </c>
      <c r="BZ45" s="197"/>
      <c r="CA45" s="197"/>
      <c r="CB45" s="197">
        <f>výdaje!H429</f>
        <v>0</v>
      </c>
      <c r="CC45" s="197">
        <f>výdaje!H443</f>
        <v>0</v>
      </c>
      <c r="CD45" s="207">
        <f>výdaje!H472</f>
        <v>0</v>
      </c>
      <c r="CE45" s="206">
        <f aca="true" t="shared" si="70" ref="CE45:CE60">SUM(CF45:CJ45)</f>
        <v>0</v>
      </c>
      <c r="CF45" s="212">
        <f>výdaje!H516</f>
        <v>0</v>
      </c>
      <c r="CG45" s="197">
        <f>výdaje!H536</f>
        <v>0</v>
      </c>
      <c r="CH45" s="197">
        <f>výdaje!H550</f>
        <v>0</v>
      </c>
      <c r="CI45" s="197"/>
      <c r="CJ45" s="207"/>
      <c r="CK45" s="206">
        <f aca="true" t="shared" si="71" ref="CK45:CK60">SUM(CL45:CM45)</f>
        <v>0</v>
      </c>
      <c r="CL45" s="212"/>
      <c r="CM45" s="207"/>
      <c r="CN45" s="201">
        <f aca="true" t="shared" si="72" ref="CN45:CN60">SUM(CO45:CP45)</f>
        <v>0</v>
      </c>
      <c r="CO45" s="212"/>
      <c r="CP45" s="207"/>
      <c r="CQ45" s="201"/>
      <c r="CR45" s="201"/>
      <c r="CS45" s="201">
        <f aca="true" t="shared" si="73" ref="CS45:CS60">SUM(CT45:CU45)</f>
        <v>0</v>
      </c>
      <c r="CT45" s="212"/>
      <c r="CU45" s="207"/>
      <c r="CV45" s="201"/>
      <c r="CW45" s="201"/>
      <c r="CX45" s="201"/>
      <c r="CY45" s="206">
        <f t="shared" si="65"/>
        <v>0</v>
      </c>
      <c r="CZ45" s="212"/>
      <c r="DA45" s="197"/>
      <c r="DB45" s="211"/>
      <c r="DC45" s="211"/>
      <c r="DD45" s="203"/>
    </row>
    <row r="46" spans="1:108" ht="12.75" customHeight="1">
      <c r="A46" s="258"/>
      <c r="B46" s="239" t="s">
        <v>1099</v>
      </c>
      <c r="C46" s="193" t="str">
        <f t="shared" si="54"/>
        <v>*</v>
      </c>
      <c r="D46" s="194">
        <v>0</v>
      </c>
      <c r="E46" s="194">
        <f t="shared" si="55"/>
        <v>0</v>
      </c>
      <c r="F46" s="259"/>
      <c r="G46" s="196">
        <f t="shared" si="61"/>
        <v>0</v>
      </c>
      <c r="H46" s="260"/>
      <c r="I46" s="261"/>
      <c r="J46" s="261"/>
      <c r="K46" s="261"/>
      <c r="L46" s="261"/>
      <c r="M46" s="262"/>
      <c r="N46" s="198">
        <f t="shared" si="62"/>
        <v>0</v>
      </c>
      <c r="O46" s="260"/>
      <c r="P46" s="261"/>
      <c r="Q46" s="261"/>
      <c r="R46" s="261"/>
      <c r="S46" s="261"/>
      <c r="T46" s="261"/>
      <c r="U46" s="261"/>
      <c r="V46" s="261"/>
      <c r="W46" s="261"/>
      <c r="X46" s="262"/>
      <c r="Y46" s="196">
        <f t="shared" si="63"/>
        <v>0</v>
      </c>
      <c r="Z46" s="260"/>
      <c r="AA46" s="261"/>
      <c r="AB46" s="261"/>
      <c r="AC46" s="261"/>
      <c r="AD46" s="261"/>
      <c r="AE46" s="261">
        <f>příjmy!H119</f>
        <v>0</v>
      </c>
      <c r="AF46" s="261"/>
      <c r="AG46" s="261"/>
      <c r="AH46" s="261"/>
      <c r="AI46" s="261"/>
      <c r="AJ46" s="261">
        <f>příjmy!H181</f>
        <v>0</v>
      </c>
      <c r="AK46" s="262"/>
      <c r="AL46" s="252"/>
      <c r="AM46" s="252"/>
      <c r="AN46" s="198">
        <f t="shared" si="64"/>
        <v>0</v>
      </c>
      <c r="AO46" s="260"/>
      <c r="AP46" s="261"/>
      <c r="AQ46" s="262">
        <f>příjmy!H216</f>
        <v>0</v>
      </c>
      <c r="AR46" s="252">
        <f>příjmy!H253+příjmy!H252</f>
        <v>0</v>
      </c>
      <c r="AS46" s="263"/>
      <c r="AT46" s="239"/>
      <c r="AU46" s="258"/>
      <c r="AV46" s="239" t="s">
        <v>1099</v>
      </c>
      <c r="AW46" s="204">
        <f t="shared" si="56"/>
        <v>0.8142857142857143</v>
      </c>
      <c r="AX46" s="194">
        <v>70</v>
      </c>
      <c r="AY46" s="194">
        <f t="shared" si="57"/>
        <v>57</v>
      </c>
      <c r="AZ46" s="239"/>
      <c r="BA46" s="205">
        <f t="shared" si="66"/>
        <v>0</v>
      </c>
      <c r="BB46" s="260">
        <f>výdaje!H16</f>
        <v>0</v>
      </c>
      <c r="BC46" s="261"/>
      <c r="BD46" s="261">
        <f>výdaje!H60</f>
        <v>0</v>
      </c>
      <c r="BE46" s="261">
        <f>výdaje!H80</f>
        <v>0</v>
      </c>
      <c r="BF46" s="261">
        <f>výdaje!H110</f>
        <v>0</v>
      </c>
      <c r="BG46" s="261"/>
      <c r="BH46" s="262"/>
      <c r="BI46" s="206">
        <f t="shared" si="67"/>
        <v>0</v>
      </c>
      <c r="BJ46" s="260"/>
      <c r="BK46" s="261"/>
      <c r="BL46" s="261">
        <f>výdaje!H166</f>
        <v>0</v>
      </c>
      <c r="BM46" s="261"/>
      <c r="BN46" s="262">
        <f>výdaje!H222</f>
        <v>0</v>
      </c>
      <c r="BO46" s="264">
        <f>výdaje!H257</f>
        <v>0</v>
      </c>
      <c r="BP46" s="208">
        <f t="shared" si="68"/>
        <v>0</v>
      </c>
      <c r="BQ46" s="260">
        <f>výdaje!H272</f>
        <v>0</v>
      </c>
      <c r="BR46" s="261">
        <f>výdaje!H293</f>
        <v>0</v>
      </c>
      <c r="BS46" s="261">
        <f>výdaje!H316</f>
        <v>0</v>
      </c>
      <c r="BT46" s="261"/>
      <c r="BU46" s="261"/>
      <c r="BV46" s="262"/>
      <c r="BW46" s="206">
        <f t="shared" si="69"/>
        <v>0</v>
      </c>
      <c r="BX46" s="260">
        <f>výdaje!H370</f>
        <v>0</v>
      </c>
      <c r="BY46" s="261">
        <f>výdaje!H394</f>
        <v>0</v>
      </c>
      <c r="BZ46" s="261">
        <f>výdaje!H412</f>
        <v>0</v>
      </c>
      <c r="CA46" s="261">
        <f>výdaje!H421</f>
        <v>0</v>
      </c>
      <c r="CB46" s="261"/>
      <c r="CC46" s="261"/>
      <c r="CD46" s="262">
        <f>výdaje!H473</f>
        <v>0</v>
      </c>
      <c r="CE46" s="206">
        <f t="shared" si="70"/>
        <v>0</v>
      </c>
      <c r="CF46" s="260"/>
      <c r="CG46" s="261"/>
      <c r="CH46" s="261"/>
      <c r="CI46" s="261"/>
      <c r="CJ46" s="262"/>
      <c r="CK46" s="206">
        <f t="shared" si="71"/>
        <v>0</v>
      </c>
      <c r="CL46" s="265"/>
      <c r="CM46" s="266"/>
      <c r="CN46" s="201">
        <f t="shared" si="72"/>
        <v>0</v>
      </c>
      <c r="CO46" s="260"/>
      <c r="CP46" s="262"/>
      <c r="CQ46" s="252"/>
      <c r="CR46" s="252"/>
      <c r="CS46" s="201">
        <f t="shared" si="73"/>
        <v>0</v>
      </c>
      <c r="CT46" s="260"/>
      <c r="CU46" s="262">
        <f>výdaje!H642+výdaje!H653</f>
        <v>0</v>
      </c>
      <c r="CV46" s="252"/>
      <c r="CW46" s="252"/>
      <c r="CX46" s="252"/>
      <c r="CY46" s="206">
        <f t="shared" si="65"/>
        <v>57</v>
      </c>
      <c r="CZ46" s="260">
        <f>výdaje!H755+výdaje!H761</f>
        <v>57</v>
      </c>
      <c r="DA46" s="261"/>
      <c r="DB46" s="267"/>
      <c r="DC46" s="268"/>
      <c r="DD46" s="269"/>
    </row>
    <row r="47" spans="1:108" ht="12.75" customHeight="1">
      <c r="A47" s="192"/>
      <c r="B47" s="8" t="s">
        <v>1100</v>
      </c>
      <c r="C47" s="193">
        <f t="shared" si="54"/>
        <v>0.9256756756756757</v>
      </c>
      <c r="D47" s="194">
        <v>3108</v>
      </c>
      <c r="E47" s="194">
        <f t="shared" si="55"/>
        <v>2877</v>
      </c>
      <c r="F47" s="195"/>
      <c r="G47" s="196">
        <f t="shared" si="61"/>
        <v>0</v>
      </c>
      <c r="H47" s="197"/>
      <c r="I47" s="197"/>
      <c r="J47" s="197"/>
      <c r="K47" s="197"/>
      <c r="L47" s="197"/>
      <c r="M47" s="197"/>
      <c r="N47" s="198">
        <f t="shared" si="62"/>
        <v>64</v>
      </c>
      <c r="O47" s="197">
        <f>příjmy!H30</f>
        <v>64</v>
      </c>
      <c r="P47" s="197"/>
      <c r="Q47" s="197"/>
      <c r="R47" s="197"/>
      <c r="S47" s="197"/>
      <c r="T47" s="197"/>
      <c r="U47" s="197"/>
      <c r="V47" s="199"/>
      <c r="W47" s="197"/>
      <c r="X47" s="197"/>
      <c r="Y47" s="198">
        <f t="shared" si="63"/>
        <v>2443</v>
      </c>
      <c r="Z47" s="197">
        <f>příjmy!H79</f>
        <v>0</v>
      </c>
      <c r="AA47" s="197"/>
      <c r="AB47" s="197"/>
      <c r="AC47" s="197"/>
      <c r="AD47" s="197">
        <f>příjmy!H107</f>
        <v>1817</v>
      </c>
      <c r="AE47" s="197">
        <f>příjmy!H120</f>
        <v>2</v>
      </c>
      <c r="AF47" s="197"/>
      <c r="AG47" s="197"/>
      <c r="AH47" s="197"/>
      <c r="AI47" s="197">
        <f>příjmy!H140</f>
        <v>7</v>
      </c>
      <c r="AJ47" s="197">
        <f>příjmy!H171+příjmy!H151</f>
        <v>617</v>
      </c>
      <c r="AK47" s="197"/>
      <c r="AL47" s="200"/>
      <c r="AM47" s="201"/>
      <c r="AN47" s="198">
        <f t="shared" si="64"/>
        <v>370</v>
      </c>
      <c r="AO47" s="197"/>
      <c r="AP47" s="197">
        <f>příjmy!H213</f>
        <v>370</v>
      </c>
      <c r="AQ47" s="202"/>
      <c r="AR47" s="201">
        <f>příjmy!H243</f>
        <v>0</v>
      </c>
      <c r="AS47" s="203"/>
      <c r="AT47" s="7"/>
      <c r="AU47" s="192"/>
      <c r="AV47" s="8" t="s">
        <v>1100</v>
      </c>
      <c r="AW47" s="204">
        <f t="shared" si="56"/>
        <v>0.9015078601219121</v>
      </c>
      <c r="AX47" s="194">
        <v>2181.9</v>
      </c>
      <c r="AY47" s="194">
        <f t="shared" si="57"/>
        <v>1967</v>
      </c>
      <c r="AZ47" s="8"/>
      <c r="BA47" s="205">
        <f t="shared" si="66"/>
        <v>666</v>
      </c>
      <c r="BB47" s="197">
        <f>výdaje!H17</f>
        <v>484</v>
      </c>
      <c r="BC47" s="197">
        <f>výdaje!H42+výdaje!H43</f>
        <v>0</v>
      </c>
      <c r="BD47" s="197"/>
      <c r="BE47" s="197">
        <f>výdaje!H81</f>
        <v>134</v>
      </c>
      <c r="BF47" s="197">
        <f>výdaje!H111</f>
        <v>48</v>
      </c>
      <c r="BG47" s="197"/>
      <c r="BH47" s="207"/>
      <c r="BI47" s="206">
        <f t="shared" si="67"/>
        <v>25</v>
      </c>
      <c r="BJ47" s="212">
        <f>výdaje!H137</f>
        <v>0</v>
      </c>
      <c r="BK47" s="197">
        <f>výdaje!H191</f>
        <v>0</v>
      </c>
      <c r="BL47" s="197">
        <f>výdaje!H167+výdaje!H168</f>
        <v>0</v>
      </c>
      <c r="BM47" s="197"/>
      <c r="BN47" s="207">
        <f>výdaje!H223+výdaje!H224</f>
        <v>25</v>
      </c>
      <c r="BO47" s="201"/>
      <c r="BP47" s="208">
        <f t="shared" si="68"/>
        <v>625</v>
      </c>
      <c r="BQ47" s="212">
        <f>výdaje!H273</f>
        <v>505</v>
      </c>
      <c r="BR47" s="197">
        <f>výdaje!H294</f>
        <v>0</v>
      </c>
      <c r="BS47" s="197">
        <f>výdaje!H317</f>
        <v>120</v>
      </c>
      <c r="BT47" s="197">
        <f>výdaje!H330</f>
        <v>0</v>
      </c>
      <c r="BU47" s="197">
        <f>výdaje!H343</f>
        <v>0</v>
      </c>
      <c r="BV47" s="207">
        <f>výdaje!H354</f>
        <v>0</v>
      </c>
      <c r="BW47" s="206">
        <f t="shared" si="69"/>
        <v>370</v>
      </c>
      <c r="BX47" s="212">
        <f>výdaje!H371</f>
        <v>1</v>
      </c>
      <c r="BY47" s="197">
        <f>výdaje!H395</f>
        <v>24</v>
      </c>
      <c r="BZ47" s="197">
        <f>výdaje!H414</f>
        <v>5</v>
      </c>
      <c r="CA47" s="197"/>
      <c r="CB47" s="197">
        <f>výdaje!H430</f>
        <v>0</v>
      </c>
      <c r="CC47" s="197">
        <f>výdaje!H444</f>
        <v>7</v>
      </c>
      <c r="CD47" s="207">
        <f>výdaje!H474+výdaje!H475</f>
        <v>333</v>
      </c>
      <c r="CE47" s="206">
        <f t="shared" si="70"/>
        <v>37</v>
      </c>
      <c r="CF47" s="197">
        <f>výdaje!H517</f>
        <v>37</v>
      </c>
      <c r="CG47" s="197">
        <f>výdaje!H537</f>
        <v>0</v>
      </c>
      <c r="CH47" s="197">
        <f>výdaje!H551</f>
        <v>0</v>
      </c>
      <c r="CI47" s="197"/>
      <c r="CJ47" s="197"/>
      <c r="CK47" s="206">
        <f t="shared" si="71"/>
        <v>0</v>
      </c>
      <c r="CL47" s="197">
        <f>výdaje!H625</f>
        <v>0</v>
      </c>
      <c r="CM47" s="197"/>
      <c r="CN47" s="201">
        <f t="shared" si="72"/>
        <v>0</v>
      </c>
      <c r="CO47" s="212"/>
      <c r="CP47" s="207">
        <f>výdaje!H588</f>
        <v>0</v>
      </c>
      <c r="CQ47" s="201"/>
      <c r="CR47" s="201"/>
      <c r="CS47" s="201">
        <f t="shared" si="73"/>
        <v>0</v>
      </c>
      <c r="CT47" s="212"/>
      <c r="CU47" s="207">
        <f>výdaje!H643+výdaje!H654</f>
        <v>0</v>
      </c>
      <c r="CV47" s="201"/>
      <c r="CW47" s="201">
        <f>výdaje!H717</f>
        <v>0</v>
      </c>
      <c r="CX47" s="201"/>
      <c r="CY47" s="206">
        <f t="shared" si="65"/>
        <v>244</v>
      </c>
      <c r="CZ47" s="197">
        <f>výdaje!H754</f>
        <v>244</v>
      </c>
      <c r="DA47" s="197"/>
      <c r="DB47" s="211"/>
      <c r="DC47" s="211">
        <f>výdaje!H679</f>
        <v>0</v>
      </c>
      <c r="DD47" s="203"/>
    </row>
    <row r="48" spans="1:108" ht="12" customHeight="1">
      <c r="A48" s="192"/>
      <c r="B48" s="8" t="s">
        <v>1101</v>
      </c>
      <c r="C48" s="193">
        <f t="shared" si="54"/>
        <v>1.063081695966908</v>
      </c>
      <c r="D48" s="194">
        <v>967</v>
      </c>
      <c r="E48" s="194">
        <f t="shared" si="55"/>
        <v>1028</v>
      </c>
      <c r="F48" s="195"/>
      <c r="G48" s="196">
        <f t="shared" si="61"/>
        <v>0</v>
      </c>
      <c r="H48" s="212"/>
      <c r="I48" s="197"/>
      <c r="J48" s="197"/>
      <c r="K48" s="197"/>
      <c r="L48" s="197"/>
      <c r="M48" s="207"/>
      <c r="N48" s="198">
        <f t="shared" si="62"/>
        <v>0</v>
      </c>
      <c r="O48" s="212">
        <f>příjmy!H31</f>
        <v>0</v>
      </c>
      <c r="P48" s="197"/>
      <c r="Q48" s="197"/>
      <c r="R48" s="197"/>
      <c r="S48" s="270"/>
      <c r="T48" s="197"/>
      <c r="U48" s="197"/>
      <c r="V48" s="199"/>
      <c r="W48" s="197"/>
      <c r="X48" s="197"/>
      <c r="Y48" s="198">
        <f t="shared" si="63"/>
        <v>1028</v>
      </c>
      <c r="Z48" s="212">
        <f>příjmy!H80</f>
        <v>0</v>
      </c>
      <c r="AA48" s="197"/>
      <c r="AB48" s="197"/>
      <c r="AC48" s="197"/>
      <c r="AD48" s="197">
        <f>příjmy!H108</f>
        <v>630</v>
      </c>
      <c r="AE48" s="197"/>
      <c r="AF48" s="197"/>
      <c r="AG48" s="197">
        <f>příjmy!H128</f>
        <v>0</v>
      </c>
      <c r="AH48" s="197"/>
      <c r="AI48" s="197"/>
      <c r="AJ48" s="197">
        <f>příjmy!H152</f>
        <v>398</v>
      </c>
      <c r="AK48" s="197"/>
      <c r="AL48" s="200"/>
      <c r="AM48" s="201"/>
      <c r="AN48" s="198">
        <f t="shared" si="64"/>
        <v>0</v>
      </c>
      <c r="AO48" s="212"/>
      <c r="AP48" s="197"/>
      <c r="AQ48" s="271"/>
      <c r="AR48" s="201">
        <f>příjmy!H244</f>
        <v>0</v>
      </c>
      <c r="AS48" s="203"/>
      <c r="AT48" s="7"/>
      <c r="AU48" s="192"/>
      <c r="AV48" s="8" t="s">
        <v>1101</v>
      </c>
      <c r="AW48" s="204">
        <f t="shared" si="56"/>
        <v>0.9729323308270676</v>
      </c>
      <c r="AX48" s="194">
        <v>665</v>
      </c>
      <c r="AY48" s="194">
        <f t="shared" si="57"/>
        <v>647</v>
      </c>
      <c r="AZ48" s="8"/>
      <c r="BA48" s="205">
        <f t="shared" si="66"/>
        <v>0</v>
      </c>
      <c r="BB48" s="212"/>
      <c r="BC48" s="197"/>
      <c r="BD48" s="197"/>
      <c r="BE48" s="197"/>
      <c r="BF48" s="197"/>
      <c r="BG48" s="197"/>
      <c r="BH48" s="207"/>
      <c r="BI48" s="206">
        <f t="shared" si="67"/>
        <v>2</v>
      </c>
      <c r="BJ48" s="212"/>
      <c r="BK48" s="197"/>
      <c r="BL48" s="197"/>
      <c r="BM48" s="197"/>
      <c r="BN48" s="207">
        <f>výdaje!H225</f>
        <v>2</v>
      </c>
      <c r="BO48" s="201">
        <f>výdaje!H253</f>
        <v>192</v>
      </c>
      <c r="BP48" s="208">
        <f t="shared" si="68"/>
        <v>430</v>
      </c>
      <c r="BQ48" s="212">
        <f>výdaje!H274</f>
        <v>92</v>
      </c>
      <c r="BR48" s="197">
        <f>výdaje!H295</f>
        <v>0</v>
      </c>
      <c r="BS48" s="197">
        <f>výdaje!H318</f>
        <v>40</v>
      </c>
      <c r="BT48" s="197"/>
      <c r="BU48" s="197"/>
      <c r="BV48" s="207">
        <f>výdaje!H355</f>
        <v>298</v>
      </c>
      <c r="BW48" s="206">
        <f t="shared" si="69"/>
        <v>23</v>
      </c>
      <c r="BX48" s="212">
        <f>výdaje!H372</f>
        <v>0</v>
      </c>
      <c r="BY48" s="197"/>
      <c r="BZ48" s="197"/>
      <c r="CA48" s="197"/>
      <c r="CB48" s="197"/>
      <c r="CC48" s="197"/>
      <c r="CD48" s="207">
        <f>výdaje!H476</f>
        <v>23</v>
      </c>
      <c r="CE48" s="206">
        <f t="shared" si="70"/>
        <v>0</v>
      </c>
      <c r="CF48" s="212">
        <f>výdaje!H519</f>
        <v>0</v>
      </c>
      <c r="CG48" s="197"/>
      <c r="CH48" s="197"/>
      <c r="CI48" s="197"/>
      <c r="CJ48" s="207"/>
      <c r="CK48" s="206">
        <f t="shared" si="71"/>
        <v>0</v>
      </c>
      <c r="CL48" s="212"/>
      <c r="CM48" s="207"/>
      <c r="CN48" s="201">
        <f t="shared" si="72"/>
        <v>0</v>
      </c>
      <c r="CO48" s="212"/>
      <c r="CP48" s="207"/>
      <c r="CQ48" s="201"/>
      <c r="CR48" s="201"/>
      <c r="CS48" s="201">
        <f t="shared" si="73"/>
        <v>0</v>
      </c>
      <c r="CT48" s="212"/>
      <c r="CU48" s="207"/>
      <c r="CV48" s="201"/>
      <c r="CW48" s="201"/>
      <c r="CX48" s="201"/>
      <c r="CY48" s="206">
        <f t="shared" si="65"/>
        <v>0</v>
      </c>
      <c r="CZ48" s="212"/>
      <c r="DA48" s="197"/>
      <c r="DB48" s="211"/>
      <c r="DC48" s="211"/>
      <c r="DD48" s="203"/>
    </row>
    <row r="49" spans="1:108" ht="12" customHeight="1">
      <c r="A49" s="192"/>
      <c r="B49" s="8" t="s">
        <v>1102</v>
      </c>
      <c r="C49" s="193">
        <f t="shared" si="54"/>
        <v>0.8412698412698413</v>
      </c>
      <c r="D49" s="194">
        <v>1512</v>
      </c>
      <c r="E49" s="194">
        <f t="shared" si="55"/>
        <v>1272</v>
      </c>
      <c r="F49" s="195"/>
      <c r="G49" s="196">
        <f t="shared" si="61"/>
        <v>0</v>
      </c>
      <c r="H49" s="212"/>
      <c r="I49" s="197"/>
      <c r="J49" s="197"/>
      <c r="K49" s="197"/>
      <c r="L49" s="197"/>
      <c r="M49" s="207"/>
      <c r="N49" s="198">
        <f t="shared" si="62"/>
        <v>0</v>
      </c>
      <c r="O49" s="212">
        <f>příjmy!H32</f>
        <v>0</v>
      </c>
      <c r="P49" s="197"/>
      <c r="Q49" s="197"/>
      <c r="R49" s="197"/>
      <c r="S49" s="270"/>
      <c r="T49" s="197"/>
      <c r="U49" s="197"/>
      <c r="V49" s="199"/>
      <c r="W49" s="197"/>
      <c r="X49" s="197"/>
      <c r="Y49" s="198">
        <f t="shared" si="63"/>
        <v>927</v>
      </c>
      <c r="Z49" s="212">
        <f>příjmy!H81</f>
        <v>1</v>
      </c>
      <c r="AA49" s="197"/>
      <c r="AB49" s="197"/>
      <c r="AC49" s="197"/>
      <c r="AD49" s="197">
        <f>příjmy!H109</f>
        <v>286</v>
      </c>
      <c r="AE49" s="197">
        <f>příjmy!H121</f>
        <v>211</v>
      </c>
      <c r="AF49" s="197"/>
      <c r="AG49" s="197">
        <f>příjmy!H129</f>
        <v>20</v>
      </c>
      <c r="AH49" s="197"/>
      <c r="AI49" s="197"/>
      <c r="AJ49" s="197">
        <f>příjmy!H172+příjmy!H153</f>
        <v>409</v>
      </c>
      <c r="AK49" s="197"/>
      <c r="AL49" s="200"/>
      <c r="AM49" s="201"/>
      <c r="AN49" s="198">
        <f t="shared" si="64"/>
        <v>345</v>
      </c>
      <c r="AO49" s="212"/>
      <c r="AP49" s="197">
        <f>příjmy!H212</f>
        <v>345</v>
      </c>
      <c r="AQ49" s="271"/>
      <c r="AR49" s="201"/>
      <c r="AS49" s="203"/>
      <c r="AT49" s="7"/>
      <c r="AU49" s="192"/>
      <c r="AV49" s="8" t="s">
        <v>1102</v>
      </c>
      <c r="AW49" s="204">
        <f t="shared" si="56"/>
        <v>1.1353919239904988</v>
      </c>
      <c r="AX49" s="194">
        <v>421</v>
      </c>
      <c r="AY49" s="194">
        <f t="shared" si="57"/>
        <v>478</v>
      </c>
      <c r="AZ49" s="8"/>
      <c r="BA49" s="205">
        <f t="shared" si="66"/>
        <v>0</v>
      </c>
      <c r="BB49" s="212"/>
      <c r="BC49" s="197">
        <f>výdaje!H44</f>
        <v>0</v>
      </c>
      <c r="BD49" s="197"/>
      <c r="BE49" s="197">
        <f>výdaje!H82</f>
        <v>0</v>
      </c>
      <c r="BF49" s="197">
        <f>výdaje!H112</f>
        <v>0</v>
      </c>
      <c r="BG49" s="197"/>
      <c r="BH49" s="207"/>
      <c r="BI49" s="206">
        <f t="shared" si="67"/>
        <v>8</v>
      </c>
      <c r="BJ49" s="197"/>
      <c r="BK49" s="197"/>
      <c r="BL49" s="197"/>
      <c r="BM49" s="197"/>
      <c r="BN49" s="207">
        <f>výdaje!H226</f>
        <v>8</v>
      </c>
      <c r="BO49" s="201"/>
      <c r="BP49" s="208">
        <f t="shared" si="68"/>
        <v>459</v>
      </c>
      <c r="BQ49" s="212">
        <f>výdaje!H275</f>
        <v>120</v>
      </c>
      <c r="BR49" s="197">
        <f>výdaje!H296</f>
        <v>0</v>
      </c>
      <c r="BS49" s="197">
        <f>výdaje!H319</f>
        <v>13</v>
      </c>
      <c r="BT49" s="197"/>
      <c r="BU49" s="197"/>
      <c r="BV49" s="207">
        <f>výdaje!H356</f>
        <v>326</v>
      </c>
      <c r="BW49" s="206">
        <f t="shared" si="69"/>
        <v>11</v>
      </c>
      <c r="BX49" s="212">
        <f>výdaje!H373</f>
        <v>0</v>
      </c>
      <c r="BY49" s="197"/>
      <c r="BZ49" s="197"/>
      <c r="CA49" s="197"/>
      <c r="CB49" s="197"/>
      <c r="CC49" s="197"/>
      <c r="CD49" s="207">
        <f>výdaje!H477</f>
        <v>11</v>
      </c>
      <c r="CE49" s="206">
        <f t="shared" si="70"/>
        <v>0</v>
      </c>
      <c r="CF49" s="212">
        <f>výdaje!H520</f>
        <v>0</v>
      </c>
      <c r="CG49" s="197"/>
      <c r="CH49" s="197"/>
      <c r="CI49" s="197"/>
      <c r="CJ49" s="207"/>
      <c r="CK49" s="206">
        <f t="shared" si="71"/>
        <v>0</v>
      </c>
      <c r="CL49" s="212"/>
      <c r="CM49" s="207"/>
      <c r="CN49" s="201">
        <f t="shared" si="72"/>
        <v>0</v>
      </c>
      <c r="CO49" s="212"/>
      <c r="CP49" s="207"/>
      <c r="CQ49" s="201"/>
      <c r="CR49" s="201"/>
      <c r="CS49" s="201">
        <f t="shared" si="73"/>
        <v>0</v>
      </c>
      <c r="CT49" s="212"/>
      <c r="CU49" s="207"/>
      <c r="CV49" s="201"/>
      <c r="CW49" s="201"/>
      <c r="CX49" s="201"/>
      <c r="CY49" s="206">
        <f t="shared" si="65"/>
        <v>0</v>
      </c>
      <c r="CZ49" s="212"/>
      <c r="DA49" s="197"/>
      <c r="DB49" s="211"/>
      <c r="DC49" s="211"/>
      <c r="DD49" s="203"/>
    </row>
    <row r="50" spans="1:108" ht="12" customHeight="1">
      <c r="A50" s="192"/>
      <c r="B50" s="8" t="s">
        <v>1103</v>
      </c>
      <c r="C50" s="193">
        <f t="shared" si="54"/>
        <v>1</v>
      </c>
      <c r="D50" s="194">
        <v>35</v>
      </c>
      <c r="E50" s="194">
        <f t="shared" si="55"/>
        <v>35</v>
      </c>
      <c r="F50" s="195"/>
      <c r="G50" s="196">
        <f t="shared" si="61"/>
        <v>0</v>
      </c>
      <c r="H50" s="212"/>
      <c r="I50" s="197"/>
      <c r="J50" s="197"/>
      <c r="K50" s="197"/>
      <c r="L50" s="197"/>
      <c r="M50" s="207"/>
      <c r="N50" s="198">
        <f t="shared" si="62"/>
        <v>0</v>
      </c>
      <c r="O50" s="197">
        <f>příjmy!H33</f>
        <v>0</v>
      </c>
      <c r="P50" s="197"/>
      <c r="Q50" s="197"/>
      <c r="R50" s="197"/>
      <c r="S50" s="270"/>
      <c r="T50" s="197"/>
      <c r="U50" s="197"/>
      <c r="V50" s="199"/>
      <c r="W50" s="197"/>
      <c r="X50" s="197"/>
      <c r="Y50" s="198">
        <f t="shared" si="63"/>
        <v>35</v>
      </c>
      <c r="Z50" s="197">
        <f>příjmy!H82</f>
        <v>0</v>
      </c>
      <c r="AA50" s="197"/>
      <c r="AB50" s="197"/>
      <c r="AC50" s="197"/>
      <c r="AD50" s="197"/>
      <c r="AE50" s="197"/>
      <c r="AF50" s="197"/>
      <c r="AG50" s="197"/>
      <c r="AH50" s="197">
        <f>příjmy!H137</f>
        <v>0</v>
      </c>
      <c r="AI50" s="197"/>
      <c r="AJ50" s="197">
        <f>příjmy!H155</f>
        <v>35</v>
      </c>
      <c r="AK50" s="197"/>
      <c r="AL50" s="200"/>
      <c r="AM50" s="201"/>
      <c r="AN50" s="198">
        <f t="shared" si="64"/>
        <v>0</v>
      </c>
      <c r="AO50" s="197"/>
      <c r="AP50" s="197"/>
      <c r="AQ50" s="202">
        <f>příjmy!H217</f>
        <v>0</v>
      </c>
      <c r="AR50" s="201"/>
      <c r="AS50" s="203"/>
      <c r="AT50" s="7"/>
      <c r="AU50" s="192"/>
      <c r="AV50" s="8" t="s">
        <v>1103</v>
      </c>
      <c r="AW50" s="204">
        <f t="shared" si="56"/>
        <v>0.9374258600237247</v>
      </c>
      <c r="AX50" s="194">
        <v>6744</v>
      </c>
      <c r="AY50" s="194">
        <f t="shared" si="57"/>
        <v>6322</v>
      </c>
      <c r="AZ50" s="8"/>
      <c r="BA50" s="205">
        <f t="shared" si="66"/>
        <v>4194</v>
      </c>
      <c r="BB50" s="197">
        <f>výdaje!H18</f>
        <v>3101</v>
      </c>
      <c r="BC50" s="197">
        <f>výdaje!H45</f>
        <v>0</v>
      </c>
      <c r="BD50" s="197">
        <f>výdaje!H63</f>
        <v>0</v>
      </c>
      <c r="BE50" s="197">
        <f>výdaje!H83</f>
        <v>803</v>
      </c>
      <c r="BF50" s="197">
        <f>výdaje!H113</f>
        <v>290</v>
      </c>
      <c r="BG50" s="197"/>
      <c r="BH50" s="207"/>
      <c r="BI50" s="206">
        <f t="shared" si="67"/>
        <v>456</v>
      </c>
      <c r="BJ50" s="197">
        <f>výdaje!H143</f>
        <v>44</v>
      </c>
      <c r="BK50" s="197">
        <f>výdaje!H192</f>
        <v>1</v>
      </c>
      <c r="BL50" s="197">
        <f>výdaje!H169</f>
        <v>38</v>
      </c>
      <c r="BM50" s="197"/>
      <c r="BN50" s="207">
        <f>výdaje!H227</f>
        <v>373</v>
      </c>
      <c r="BO50" s="201"/>
      <c r="BP50" s="208">
        <f t="shared" si="68"/>
        <v>577</v>
      </c>
      <c r="BQ50" s="197">
        <f>výdaje!H276</f>
        <v>36</v>
      </c>
      <c r="BR50" s="197">
        <f>výdaje!H297</f>
        <v>274</v>
      </c>
      <c r="BS50" s="197">
        <f>výdaje!H320</f>
        <v>54</v>
      </c>
      <c r="BT50" s="197"/>
      <c r="BU50" s="197">
        <f>výdaje!H344</f>
        <v>213</v>
      </c>
      <c r="BV50" s="197"/>
      <c r="BW50" s="206">
        <f t="shared" si="69"/>
        <v>323</v>
      </c>
      <c r="BX50" s="197">
        <f>výdaje!H374</f>
        <v>0</v>
      </c>
      <c r="BY50" s="197">
        <f>výdaje!H396</f>
        <v>42</v>
      </c>
      <c r="BZ50" s="197">
        <f>výdaje!H415</f>
        <v>0</v>
      </c>
      <c r="CA50" s="197"/>
      <c r="CB50" s="197">
        <f>výdaje!H431</f>
        <v>33</v>
      </c>
      <c r="CC50" s="197">
        <f>výdaje!H445</f>
        <v>2</v>
      </c>
      <c r="CD50" s="197">
        <f>výdaje!H478</f>
        <v>246</v>
      </c>
      <c r="CE50" s="206">
        <f t="shared" si="70"/>
        <v>380</v>
      </c>
      <c r="CF50" s="197">
        <f>výdaje!H521</f>
        <v>2</v>
      </c>
      <c r="CG50" s="197">
        <f>výdaje!H538</f>
        <v>0</v>
      </c>
      <c r="CH50" s="197">
        <f>výdaje!H552</f>
        <v>4</v>
      </c>
      <c r="CI50" s="197">
        <f>výdaje!H573</f>
        <v>0</v>
      </c>
      <c r="CJ50" s="197">
        <f>výdaje!H580</f>
        <v>374</v>
      </c>
      <c r="CK50" s="206">
        <f t="shared" si="71"/>
        <v>0</v>
      </c>
      <c r="CL50" s="197">
        <f>výdaje!H626</f>
        <v>0</v>
      </c>
      <c r="CM50" s="197"/>
      <c r="CN50" s="201">
        <f t="shared" si="72"/>
        <v>0</v>
      </c>
      <c r="CO50" s="212"/>
      <c r="CP50" s="207"/>
      <c r="CQ50" s="201"/>
      <c r="CR50" s="201"/>
      <c r="CS50" s="201">
        <f t="shared" si="73"/>
        <v>5</v>
      </c>
      <c r="CT50" s="212"/>
      <c r="CU50" s="207">
        <f>výdaje!H644</f>
        <v>5</v>
      </c>
      <c r="CV50" s="201"/>
      <c r="CW50" s="201"/>
      <c r="CX50" s="201"/>
      <c r="CY50" s="206">
        <f t="shared" si="65"/>
        <v>387</v>
      </c>
      <c r="CZ50" s="197">
        <f>výdaje!H751+výdaje!H752</f>
        <v>387</v>
      </c>
      <c r="DA50" s="197"/>
      <c r="DB50" s="211"/>
      <c r="DC50" s="211">
        <f>výdaje!H680</f>
        <v>0</v>
      </c>
      <c r="DD50" s="203"/>
    </row>
    <row r="51" spans="1:108" ht="12" customHeight="1">
      <c r="A51" s="192"/>
      <c r="B51" s="8" t="s">
        <v>1104</v>
      </c>
      <c r="C51" s="193">
        <f t="shared" si="54"/>
        <v>1.007866728366497</v>
      </c>
      <c r="D51" s="194">
        <v>2161</v>
      </c>
      <c r="E51" s="194">
        <f t="shared" si="55"/>
        <v>2178</v>
      </c>
      <c r="F51" s="195"/>
      <c r="G51" s="196">
        <f t="shared" si="61"/>
        <v>0</v>
      </c>
      <c r="H51" s="212"/>
      <c r="I51" s="197"/>
      <c r="J51" s="197"/>
      <c r="K51" s="197"/>
      <c r="L51" s="197"/>
      <c r="M51" s="207"/>
      <c r="N51" s="198">
        <f t="shared" si="62"/>
        <v>1723</v>
      </c>
      <c r="O51" s="197"/>
      <c r="P51" s="197"/>
      <c r="Q51" s="197"/>
      <c r="R51" s="197">
        <f>příjmy!H46</f>
        <v>1723</v>
      </c>
      <c r="S51" s="270"/>
      <c r="T51" s="197"/>
      <c r="U51" s="197"/>
      <c r="V51" s="199"/>
      <c r="W51" s="197"/>
      <c r="X51" s="197"/>
      <c r="Y51" s="198">
        <f t="shared" si="63"/>
        <v>455</v>
      </c>
      <c r="Z51" s="197">
        <f>příjmy!H83</f>
        <v>0</v>
      </c>
      <c r="AA51" s="197"/>
      <c r="AB51" s="197"/>
      <c r="AC51" s="197"/>
      <c r="AD51" s="197"/>
      <c r="AE51" s="197"/>
      <c r="AF51" s="197"/>
      <c r="AG51" s="197">
        <f>příjmy!H130</f>
        <v>19</v>
      </c>
      <c r="AH51" s="197"/>
      <c r="AI51" s="197"/>
      <c r="AJ51" s="197">
        <f>příjmy!H156</f>
        <v>436</v>
      </c>
      <c r="AK51" s="197"/>
      <c r="AL51" s="200"/>
      <c r="AM51" s="201"/>
      <c r="AN51" s="198">
        <f t="shared" si="64"/>
        <v>0</v>
      </c>
      <c r="AO51" s="197"/>
      <c r="AP51" s="197"/>
      <c r="AQ51" s="202"/>
      <c r="AR51" s="201"/>
      <c r="AS51" s="203"/>
      <c r="AT51" s="7"/>
      <c r="AU51" s="192"/>
      <c r="AV51" s="8" t="s">
        <v>1104</v>
      </c>
      <c r="AW51" s="204">
        <f t="shared" si="56"/>
        <v>0.9220109571382533</v>
      </c>
      <c r="AX51" s="194">
        <v>3103</v>
      </c>
      <c r="AY51" s="194">
        <f t="shared" si="57"/>
        <v>2861</v>
      </c>
      <c r="AZ51" s="8"/>
      <c r="BA51" s="205">
        <f t="shared" si="66"/>
        <v>0</v>
      </c>
      <c r="BB51" s="197"/>
      <c r="BC51" s="197"/>
      <c r="BD51" s="197"/>
      <c r="BE51" s="197"/>
      <c r="BF51" s="197"/>
      <c r="BG51" s="197"/>
      <c r="BH51" s="207"/>
      <c r="BI51" s="206">
        <f t="shared" si="67"/>
        <v>0</v>
      </c>
      <c r="BJ51" s="197">
        <f>výdaje!H144</f>
        <v>0</v>
      </c>
      <c r="BK51" s="197"/>
      <c r="BL51" s="197">
        <f>výdaje!H163</f>
        <v>0</v>
      </c>
      <c r="BM51" s="197"/>
      <c r="BN51" s="207">
        <f>výdaje!H228</f>
        <v>0</v>
      </c>
      <c r="BO51" s="201"/>
      <c r="BP51" s="208">
        <f t="shared" si="68"/>
        <v>100</v>
      </c>
      <c r="BQ51" s="197"/>
      <c r="BR51" s="197"/>
      <c r="BS51" s="197"/>
      <c r="BT51" s="197"/>
      <c r="BU51" s="197">
        <f>výdaje!H345</f>
        <v>100</v>
      </c>
      <c r="BV51" s="197"/>
      <c r="BW51" s="206">
        <f t="shared" si="69"/>
        <v>2743</v>
      </c>
      <c r="BX51" s="197">
        <f>výdaje!H375</f>
        <v>0</v>
      </c>
      <c r="BY51" s="197"/>
      <c r="BZ51" s="197">
        <f>výdaje!H416</f>
        <v>0</v>
      </c>
      <c r="CA51" s="197"/>
      <c r="CB51" s="197"/>
      <c r="CC51" s="197"/>
      <c r="CD51" s="197">
        <f>výdaje!H479+výdaje!H480</f>
        <v>2743</v>
      </c>
      <c r="CE51" s="206">
        <f t="shared" si="70"/>
        <v>0</v>
      </c>
      <c r="CF51" s="197"/>
      <c r="CG51" s="197"/>
      <c r="CH51" s="197"/>
      <c r="CI51" s="197"/>
      <c r="CJ51" s="197"/>
      <c r="CK51" s="206">
        <f t="shared" si="71"/>
        <v>0</v>
      </c>
      <c r="CL51" s="197"/>
      <c r="CM51" s="197"/>
      <c r="CN51" s="201">
        <f t="shared" si="72"/>
        <v>0</v>
      </c>
      <c r="CO51" s="212"/>
      <c r="CP51" s="207"/>
      <c r="CQ51" s="201"/>
      <c r="CR51" s="201"/>
      <c r="CS51" s="201">
        <f t="shared" si="73"/>
        <v>18</v>
      </c>
      <c r="CT51" s="212"/>
      <c r="CU51" s="207">
        <f>výdaje!H645</f>
        <v>18</v>
      </c>
      <c r="CV51" s="201"/>
      <c r="CW51" s="201"/>
      <c r="CX51" s="201"/>
      <c r="CY51" s="206">
        <f t="shared" si="65"/>
        <v>0</v>
      </c>
      <c r="CZ51" s="197"/>
      <c r="DA51" s="197"/>
      <c r="DB51" s="211"/>
      <c r="DC51" s="211"/>
      <c r="DD51" s="203"/>
    </row>
    <row r="52" spans="1:108" ht="12" customHeight="1">
      <c r="A52" s="192"/>
      <c r="B52" s="8" t="s">
        <v>1105</v>
      </c>
      <c r="C52" s="193" t="str">
        <f t="shared" si="54"/>
        <v>*</v>
      </c>
      <c r="D52" s="194">
        <v>0</v>
      </c>
      <c r="E52" s="194">
        <f t="shared" si="55"/>
        <v>0</v>
      </c>
      <c r="F52" s="195"/>
      <c r="G52" s="196">
        <f t="shared" si="61"/>
        <v>0</v>
      </c>
      <c r="H52" s="212"/>
      <c r="I52" s="197"/>
      <c r="J52" s="197"/>
      <c r="K52" s="197"/>
      <c r="L52" s="197"/>
      <c r="M52" s="207"/>
      <c r="N52" s="198">
        <f t="shared" si="62"/>
        <v>0</v>
      </c>
      <c r="O52" s="197"/>
      <c r="P52" s="197"/>
      <c r="Q52" s="197"/>
      <c r="R52" s="197"/>
      <c r="S52" s="270"/>
      <c r="T52" s="197"/>
      <c r="U52" s="197"/>
      <c r="V52" s="199"/>
      <c r="W52" s="197"/>
      <c r="X52" s="197"/>
      <c r="Y52" s="198">
        <f t="shared" si="63"/>
        <v>0</v>
      </c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200"/>
      <c r="AM52" s="201"/>
      <c r="AN52" s="198">
        <f t="shared" si="64"/>
        <v>0</v>
      </c>
      <c r="AO52" s="197"/>
      <c r="AP52" s="197"/>
      <c r="AQ52" s="202"/>
      <c r="AR52" s="201"/>
      <c r="AS52" s="203"/>
      <c r="AT52" s="7"/>
      <c r="AU52" s="192"/>
      <c r="AV52" s="8" t="s">
        <v>1105</v>
      </c>
      <c r="AW52" s="204">
        <f t="shared" si="56"/>
        <v>0.902506323292711</v>
      </c>
      <c r="AX52" s="194">
        <v>869.8</v>
      </c>
      <c r="AY52" s="194">
        <f t="shared" si="57"/>
        <v>785</v>
      </c>
      <c r="AZ52" s="8"/>
      <c r="BA52" s="205">
        <f t="shared" si="66"/>
        <v>0</v>
      </c>
      <c r="BB52" s="197"/>
      <c r="BC52" s="197">
        <f>výdaje!H46</f>
        <v>0</v>
      </c>
      <c r="BD52" s="197"/>
      <c r="BE52" s="197">
        <f>výdaje!H84</f>
        <v>0</v>
      </c>
      <c r="BF52" s="197">
        <f>výdaje!H114</f>
        <v>0</v>
      </c>
      <c r="BG52" s="197"/>
      <c r="BH52" s="207"/>
      <c r="BI52" s="206">
        <f t="shared" si="67"/>
        <v>110</v>
      </c>
      <c r="BJ52" s="197"/>
      <c r="BK52" s="197">
        <f>výdaje!H193</f>
        <v>0</v>
      </c>
      <c r="BL52" s="197">
        <f>výdaje!H164</f>
        <v>0</v>
      </c>
      <c r="BM52" s="197"/>
      <c r="BN52" s="207">
        <f>výdaje!H229</f>
        <v>110</v>
      </c>
      <c r="BO52" s="201"/>
      <c r="BP52" s="208">
        <f t="shared" si="68"/>
        <v>663</v>
      </c>
      <c r="BQ52" s="197"/>
      <c r="BR52" s="197"/>
      <c r="BS52" s="197">
        <f>výdaje!H321</f>
        <v>646</v>
      </c>
      <c r="BT52" s="197"/>
      <c r="BU52" s="197">
        <f>výdaje!H346</f>
        <v>17</v>
      </c>
      <c r="BV52" s="197"/>
      <c r="BW52" s="206">
        <f t="shared" si="69"/>
        <v>12</v>
      </c>
      <c r="BX52" s="197"/>
      <c r="BY52" s="197">
        <f>výdaje!H397</f>
        <v>0</v>
      </c>
      <c r="BZ52" s="197"/>
      <c r="CA52" s="197"/>
      <c r="CB52" s="197">
        <f>výdaje!H432</f>
        <v>0</v>
      </c>
      <c r="CC52" s="197"/>
      <c r="CD52" s="197">
        <f>výdaje!H481</f>
        <v>12</v>
      </c>
      <c r="CE52" s="206">
        <f t="shared" si="70"/>
        <v>0</v>
      </c>
      <c r="CF52" s="197">
        <f>výdaje!H522</f>
        <v>0</v>
      </c>
      <c r="CG52" s="197"/>
      <c r="CH52" s="197">
        <f>výdaje!H553</f>
        <v>0</v>
      </c>
      <c r="CI52" s="197"/>
      <c r="CJ52" s="197"/>
      <c r="CK52" s="206">
        <f t="shared" si="71"/>
        <v>0</v>
      </c>
      <c r="CL52" s="197"/>
      <c r="CM52" s="197"/>
      <c r="CN52" s="201">
        <f t="shared" si="72"/>
        <v>0</v>
      </c>
      <c r="CO52" s="212"/>
      <c r="CP52" s="207"/>
      <c r="CQ52" s="201"/>
      <c r="CR52" s="201"/>
      <c r="CS52" s="201">
        <f t="shared" si="73"/>
        <v>0</v>
      </c>
      <c r="CT52" s="212"/>
      <c r="CU52" s="207"/>
      <c r="CV52" s="201"/>
      <c r="CW52" s="201"/>
      <c r="CX52" s="201"/>
      <c r="CY52" s="206">
        <f t="shared" si="65"/>
        <v>0</v>
      </c>
      <c r="CZ52" s="197"/>
      <c r="DA52" s="197"/>
      <c r="DB52" s="211"/>
      <c r="DC52" s="211"/>
      <c r="DD52" s="203"/>
    </row>
    <row r="53" spans="1:108" ht="12" customHeight="1">
      <c r="A53" s="192"/>
      <c r="B53" s="8" t="s">
        <v>1106</v>
      </c>
      <c r="C53" s="193">
        <f t="shared" si="54"/>
        <v>0.9818181818181818</v>
      </c>
      <c r="D53" s="194">
        <v>55</v>
      </c>
      <c r="E53" s="194">
        <f t="shared" si="55"/>
        <v>54</v>
      </c>
      <c r="F53" s="195"/>
      <c r="G53" s="196">
        <f t="shared" si="61"/>
        <v>0</v>
      </c>
      <c r="H53" s="212"/>
      <c r="I53" s="197"/>
      <c r="J53" s="197"/>
      <c r="K53" s="197"/>
      <c r="L53" s="197"/>
      <c r="M53" s="207"/>
      <c r="N53" s="198">
        <f t="shared" si="62"/>
        <v>0</v>
      </c>
      <c r="O53" s="197"/>
      <c r="P53" s="197"/>
      <c r="Q53" s="197"/>
      <c r="R53" s="197"/>
      <c r="S53" s="270"/>
      <c r="T53" s="197"/>
      <c r="U53" s="197"/>
      <c r="V53" s="199"/>
      <c r="W53" s="197"/>
      <c r="X53" s="197"/>
      <c r="Y53" s="198">
        <f t="shared" si="63"/>
        <v>54</v>
      </c>
      <c r="Z53" s="197">
        <f>příjmy!H84</f>
        <v>0</v>
      </c>
      <c r="AA53" s="197"/>
      <c r="AB53" s="197"/>
      <c r="AC53" s="197"/>
      <c r="AD53" s="197">
        <f>příjmy!H110</f>
        <v>44</v>
      </c>
      <c r="AE53" s="197"/>
      <c r="AF53" s="197"/>
      <c r="AG53" s="197"/>
      <c r="AH53" s="197"/>
      <c r="AI53" s="197"/>
      <c r="AJ53" s="197">
        <f>příjmy!H157</f>
        <v>10</v>
      </c>
      <c r="AK53" s="197"/>
      <c r="AL53" s="200"/>
      <c r="AM53" s="201"/>
      <c r="AN53" s="198">
        <f t="shared" si="64"/>
        <v>0</v>
      </c>
      <c r="AO53" s="197"/>
      <c r="AP53" s="197"/>
      <c r="AQ53" s="202"/>
      <c r="AR53" s="201"/>
      <c r="AS53" s="203"/>
      <c r="AT53" s="7"/>
      <c r="AU53" s="192"/>
      <c r="AV53" s="8" t="s">
        <v>1106</v>
      </c>
      <c r="AW53" s="204">
        <f t="shared" si="56"/>
        <v>0.6508949805983227</v>
      </c>
      <c r="AX53" s="194">
        <v>159.78</v>
      </c>
      <c r="AY53" s="194">
        <f t="shared" si="57"/>
        <v>104</v>
      </c>
      <c r="AZ53" s="8"/>
      <c r="BA53" s="205">
        <f t="shared" si="66"/>
        <v>19</v>
      </c>
      <c r="BB53" s="197">
        <f>výdaje!H19</f>
        <v>0</v>
      </c>
      <c r="BC53" s="197">
        <f>výdaje!H47</f>
        <v>19</v>
      </c>
      <c r="BD53" s="197"/>
      <c r="BE53" s="197">
        <f>výdaje!H85</f>
        <v>0</v>
      </c>
      <c r="BF53" s="197">
        <f>výdaje!H115</f>
        <v>0</v>
      </c>
      <c r="BG53" s="197"/>
      <c r="BH53" s="207"/>
      <c r="BI53" s="206">
        <f t="shared" si="67"/>
        <v>11</v>
      </c>
      <c r="BJ53" s="197">
        <f>výdaje!H145</f>
        <v>1</v>
      </c>
      <c r="BK53" s="197"/>
      <c r="BL53" s="197">
        <f>výdaje!H170</f>
        <v>0</v>
      </c>
      <c r="BM53" s="197"/>
      <c r="BN53" s="207">
        <f>výdaje!H230</f>
        <v>10</v>
      </c>
      <c r="BO53" s="201"/>
      <c r="BP53" s="208">
        <f t="shared" si="68"/>
        <v>12</v>
      </c>
      <c r="BQ53" s="197">
        <f>výdaje!H277</f>
        <v>0</v>
      </c>
      <c r="BR53" s="197"/>
      <c r="BS53" s="197">
        <f>výdaje!H322</f>
        <v>12</v>
      </c>
      <c r="BT53" s="197">
        <f>výdaje!H331</f>
        <v>0</v>
      </c>
      <c r="BU53" s="197">
        <f>výdaje!H347</f>
        <v>0</v>
      </c>
      <c r="BV53" s="197"/>
      <c r="BW53" s="206">
        <f t="shared" si="69"/>
        <v>11</v>
      </c>
      <c r="BX53" s="197"/>
      <c r="BY53" s="197">
        <f>výdaje!H398</f>
        <v>1</v>
      </c>
      <c r="BZ53" s="197"/>
      <c r="CA53" s="197"/>
      <c r="CB53" s="197"/>
      <c r="CC53" s="197"/>
      <c r="CD53" s="197">
        <f>výdaje!H482</f>
        <v>10</v>
      </c>
      <c r="CE53" s="206">
        <f t="shared" si="70"/>
        <v>0</v>
      </c>
      <c r="CF53" s="197">
        <f>výdaje!H523</f>
        <v>0</v>
      </c>
      <c r="CG53" s="197"/>
      <c r="CH53" s="197">
        <f>výdaje!H554</f>
        <v>0</v>
      </c>
      <c r="CI53" s="197"/>
      <c r="CJ53" s="197"/>
      <c r="CK53" s="206">
        <f t="shared" si="71"/>
        <v>0</v>
      </c>
      <c r="CL53" s="197"/>
      <c r="CM53" s="197"/>
      <c r="CN53" s="201">
        <f t="shared" si="72"/>
        <v>0</v>
      </c>
      <c r="CO53" s="212"/>
      <c r="CP53" s="207"/>
      <c r="CQ53" s="201"/>
      <c r="CR53" s="201"/>
      <c r="CS53" s="201">
        <f t="shared" si="73"/>
        <v>0</v>
      </c>
      <c r="CT53" s="212"/>
      <c r="CU53" s="207"/>
      <c r="CV53" s="201"/>
      <c r="CW53" s="201"/>
      <c r="CX53" s="201"/>
      <c r="CY53" s="206">
        <f t="shared" si="65"/>
        <v>51</v>
      </c>
      <c r="CZ53" s="197">
        <f>výdaje!H757</f>
        <v>51</v>
      </c>
      <c r="DA53" s="197"/>
      <c r="DB53" s="211"/>
      <c r="DC53" s="211"/>
      <c r="DD53" s="203"/>
    </row>
    <row r="54" spans="1:108" ht="12" customHeight="1">
      <c r="A54" s="192"/>
      <c r="B54" s="8" t="s">
        <v>1107</v>
      </c>
      <c r="C54" s="193">
        <f t="shared" si="54"/>
        <v>1</v>
      </c>
      <c r="D54" s="194">
        <v>2360</v>
      </c>
      <c r="E54" s="194">
        <f t="shared" si="55"/>
        <v>2360</v>
      </c>
      <c r="F54" s="195"/>
      <c r="G54" s="196">
        <f t="shared" si="61"/>
        <v>0</v>
      </c>
      <c r="H54" s="212"/>
      <c r="I54" s="197"/>
      <c r="J54" s="197"/>
      <c r="K54" s="197"/>
      <c r="L54" s="197"/>
      <c r="M54" s="207"/>
      <c r="N54" s="198">
        <f t="shared" si="62"/>
        <v>15</v>
      </c>
      <c r="O54" s="212">
        <f>příjmy!H34</f>
        <v>15</v>
      </c>
      <c r="P54" s="197"/>
      <c r="Q54" s="197"/>
      <c r="R54" s="197"/>
      <c r="S54" s="270"/>
      <c r="T54" s="197"/>
      <c r="U54" s="197"/>
      <c r="V54" s="199"/>
      <c r="W54" s="197"/>
      <c r="X54" s="197"/>
      <c r="Y54" s="198">
        <f t="shared" si="63"/>
        <v>3</v>
      </c>
      <c r="Z54" s="212">
        <f>příjmy!H85</f>
        <v>0</v>
      </c>
      <c r="AA54" s="197"/>
      <c r="AB54" s="197"/>
      <c r="AC54" s="197"/>
      <c r="AD54" s="197"/>
      <c r="AE54" s="197"/>
      <c r="AF54" s="197"/>
      <c r="AG54" s="197"/>
      <c r="AH54" s="197"/>
      <c r="AI54" s="197"/>
      <c r="AJ54" s="197">
        <f>příjmy!H158</f>
        <v>3</v>
      </c>
      <c r="AK54" s="197"/>
      <c r="AL54" s="200"/>
      <c r="AM54" s="201"/>
      <c r="AN54" s="198">
        <f t="shared" si="64"/>
        <v>0</v>
      </c>
      <c r="AO54" s="212"/>
      <c r="AP54" s="197"/>
      <c r="AQ54" s="207">
        <f>příjmy!H86</f>
        <v>0</v>
      </c>
      <c r="AR54" s="201">
        <f>příjmy!H245+příjmy!H246</f>
        <v>2342</v>
      </c>
      <c r="AS54" s="203"/>
      <c r="AT54" s="7"/>
      <c r="AU54" s="192"/>
      <c r="AV54" s="8" t="s">
        <v>1107</v>
      </c>
      <c r="AW54" s="204">
        <f t="shared" si="56"/>
        <v>0.8377204884667572</v>
      </c>
      <c r="AX54" s="194">
        <v>3685</v>
      </c>
      <c r="AY54" s="194">
        <f t="shared" si="57"/>
        <v>3087</v>
      </c>
      <c r="AZ54" s="8"/>
      <c r="BA54" s="205">
        <f t="shared" si="66"/>
        <v>0</v>
      </c>
      <c r="BB54" s="212"/>
      <c r="BC54" s="197">
        <f>výdaje!H48</f>
        <v>0</v>
      </c>
      <c r="BD54" s="197"/>
      <c r="BE54" s="197"/>
      <c r="BF54" s="197"/>
      <c r="BG54" s="197"/>
      <c r="BH54" s="207"/>
      <c r="BI54" s="206">
        <f t="shared" si="67"/>
        <v>163</v>
      </c>
      <c r="BJ54" s="197"/>
      <c r="BK54" s="197"/>
      <c r="BL54" s="197">
        <f>výdaje!H171</f>
        <v>0</v>
      </c>
      <c r="BM54" s="197"/>
      <c r="BN54" s="207">
        <f>výdaje!H231</f>
        <v>163</v>
      </c>
      <c r="BO54" s="201"/>
      <c r="BP54" s="208">
        <f t="shared" si="68"/>
        <v>95</v>
      </c>
      <c r="BQ54" s="212"/>
      <c r="BR54" s="197"/>
      <c r="BS54" s="197"/>
      <c r="BT54" s="197"/>
      <c r="BU54" s="197">
        <f>výdaje!H348</f>
        <v>95</v>
      </c>
      <c r="BV54" s="207"/>
      <c r="BW54" s="206">
        <f t="shared" si="69"/>
        <v>21</v>
      </c>
      <c r="BX54" s="212"/>
      <c r="BY54" s="197"/>
      <c r="BZ54" s="197"/>
      <c r="CA54" s="197"/>
      <c r="CB54" s="197">
        <f>výdaje!H433</f>
        <v>0</v>
      </c>
      <c r="CC54" s="197"/>
      <c r="CD54" s="207">
        <f>výdaje!H483</f>
        <v>21</v>
      </c>
      <c r="CE54" s="206">
        <f t="shared" si="70"/>
        <v>0</v>
      </c>
      <c r="CF54" s="212"/>
      <c r="CG54" s="197"/>
      <c r="CH54" s="197"/>
      <c r="CI54" s="197"/>
      <c r="CJ54" s="207"/>
      <c r="CK54" s="206">
        <f t="shared" si="71"/>
        <v>0</v>
      </c>
      <c r="CL54" s="212"/>
      <c r="CM54" s="207"/>
      <c r="CN54" s="201">
        <f t="shared" si="72"/>
        <v>0</v>
      </c>
      <c r="CO54" s="212"/>
      <c r="CP54" s="207"/>
      <c r="CQ54" s="201"/>
      <c r="CR54" s="201"/>
      <c r="CS54" s="201">
        <f t="shared" si="73"/>
        <v>0</v>
      </c>
      <c r="CT54" s="212"/>
      <c r="CU54" s="207"/>
      <c r="CV54" s="201"/>
      <c r="CW54" s="201"/>
      <c r="CX54" s="201"/>
      <c r="CY54" s="206">
        <f t="shared" si="65"/>
        <v>2808</v>
      </c>
      <c r="CZ54" s="212">
        <f>výdaje!H739+výdaje!H740</f>
        <v>2808</v>
      </c>
      <c r="DA54" s="197"/>
      <c r="DB54" s="211"/>
      <c r="DC54" s="211">
        <f>výdaje!H681</f>
        <v>0</v>
      </c>
      <c r="DD54" s="203"/>
    </row>
    <row r="55" spans="1:108" ht="12" customHeight="1">
      <c r="A55" s="192"/>
      <c r="B55" s="8" t="s">
        <v>1108</v>
      </c>
      <c r="C55" s="193" t="str">
        <f t="shared" si="54"/>
        <v>*</v>
      </c>
      <c r="D55" s="194">
        <v>0</v>
      </c>
      <c r="E55" s="194">
        <f t="shared" si="55"/>
        <v>0</v>
      </c>
      <c r="F55" s="195"/>
      <c r="G55" s="196">
        <f t="shared" si="61"/>
        <v>0</v>
      </c>
      <c r="H55" s="212"/>
      <c r="I55" s="197"/>
      <c r="J55" s="197"/>
      <c r="K55" s="197"/>
      <c r="L55" s="197"/>
      <c r="M55" s="207"/>
      <c r="N55" s="198">
        <f t="shared" si="62"/>
        <v>0</v>
      </c>
      <c r="O55" s="212"/>
      <c r="P55" s="197"/>
      <c r="Q55" s="197"/>
      <c r="R55" s="197"/>
      <c r="S55" s="270"/>
      <c r="T55" s="197"/>
      <c r="U55" s="197"/>
      <c r="V55" s="199"/>
      <c r="W55" s="197"/>
      <c r="X55" s="197"/>
      <c r="Y55" s="198">
        <f t="shared" si="63"/>
        <v>0</v>
      </c>
      <c r="Z55" s="212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200"/>
      <c r="AM55" s="201"/>
      <c r="AN55" s="198">
        <f t="shared" si="64"/>
        <v>0</v>
      </c>
      <c r="AO55" s="212"/>
      <c r="AP55" s="197"/>
      <c r="AQ55" s="207"/>
      <c r="AR55" s="201"/>
      <c r="AS55" s="203"/>
      <c r="AT55" s="7"/>
      <c r="AU55" s="192"/>
      <c r="AV55" s="8" t="s">
        <v>1108</v>
      </c>
      <c r="AW55" s="204">
        <f t="shared" si="56"/>
        <v>0.5111111111111111</v>
      </c>
      <c r="AX55" s="194">
        <v>270</v>
      </c>
      <c r="AY55" s="194">
        <f t="shared" si="57"/>
        <v>138</v>
      </c>
      <c r="AZ55" s="8"/>
      <c r="BA55" s="205">
        <f t="shared" si="66"/>
        <v>0</v>
      </c>
      <c r="BB55" s="212"/>
      <c r="BC55" s="197"/>
      <c r="BD55" s="197"/>
      <c r="BE55" s="197"/>
      <c r="BF55" s="197"/>
      <c r="BG55" s="197"/>
      <c r="BH55" s="207"/>
      <c r="BI55" s="206">
        <f t="shared" si="67"/>
        <v>101</v>
      </c>
      <c r="BJ55" s="197"/>
      <c r="BK55" s="197"/>
      <c r="BL55" s="197">
        <f>výdaje!H172</f>
        <v>0</v>
      </c>
      <c r="BM55" s="197"/>
      <c r="BN55" s="207">
        <f>výdaje!H232</f>
        <v>101</v>
      </c>
      <c r="BO55" s="201"/>
      <c r="BP55" s="208">
        <f t="shared" si="68"/>
        <v>0</v>
      </c>
      <c r="BQ55" s="212">
        <f>výdaje!H278</f>
        <v>0</v>
      </c>
      <c r="BR55" s="197"/>
      <c r="BS55" s="197"/>
      <c r="BT55" s="197"/>
      <c r="BU55" s="197"/>
      <c r="BV55" s="207"/>
      <c r="BW55" s="206">
        <f t="shared" si="69"/>
        <v>37</v>
      </c>
      <c r="BX55" s="212"/>
      <c r="BY55" s="197"/>
      <c r="BZ55" s="197"/>
      <c r="CA55" s="197"/>
      <c r="CB55" s="197"/>
      <c r="CC55" s="197"/>
      <c r="CD55" s="207">
        <f>výdaje!H484</f>
        <v>37</v>
      </c>
      <c r="CE55" s="206">
        <f t="shared" si="70"/>
        <v>0</v>
      </c>
      <c r="CF55" s="212">
        <f>výdaje!H524</f>
        <v>0</v>
      </c>
      <c r="CG55" s="197"/>
      <c r="CH55" s="197"/>
      <c r="CI55" s="197"/>
      <c r="CJ55" s="207"/>
      <c r="CK55" s="206">
        <f t="shared" si="71"/>
        <v>0</v>
      </c>
      <c r="CL55" s="212"/>
      <c r="CM55" s="207"/>
      <c r="CN55" s="201">
        <f t="shared" si="72"/>
        <v>0</v>
      </c>
      <c r="CO55" s="212"/>
      <c r="CP55" s="207"/>
      <c r="CQ55" s="201"/>
      <c r="CR55" s="201"/>
      <c r="CS55" s="201">
        <f t="shared" si="73"/>
        <v>0</v>
      </c>
      <c r="CT55" s="212"/>
      <c r="CU55" s="207"/>
      <c r="CV55" s="201"/>
      <c r="CW55" s="201"/>
      <c r="CX55" s="201"/>
      <c r="CY55" s="206">
        <f t="shared" si="65"/>
        <v>0</v>
      </c>
      <c r="CZ55" s="212">
        <f>výdaje!H746</f>
        <v>0</v>
      </c>
      <c r="DA55" s="197"/>
      <c r="DB55" s="211"/>
      <c r="DC55" s="211">
        <f>výdaje!H682</f>
        <v>0</v>
      </c>
      <c r="DD55" s="203"/>
    </row>
    <row r="56" spans="1:108" ht="12" customHeight="1">
      <c r="A56" s="192"/>
      <c r="B56" s="8" t="s">
        <v>1109</v>
      </c>
      <c r="C56" s="193">
        <f t="shared" si="54"/>
        <v>1</v>
      </c>
      <c r="D56" s="194">
        <v>2404</v>
      </c>
      <c r="E56" s="194">
        <f t="shared" si="55"/>
        <v>2404</v>
      </c>
      <c r="F56" s="195"/>
      <c r="G56" s="196">
        <f t="shared" si="61"/>
        <v>0</v>
      </c>
      <c r="H56" s="212"/>
      <c r="I56" s="197"/>
      <c r="J56" s="197"/>
      <c r="K56" s="197"/>
      <c r="L56" s="197"/>
      <c r="M56" s="207"/>
      <c r="N56" s="198">
        <f t="shared" si="62"/>
        <v>0</v>
      </c>
      <c r="O56" s="197"/>
      <c r="P56" s="197"/>
      <c r="Q56" s="197"/>
      <c r="R56" s="197"/>
      <c r="S56" s="270"/>
      <c r="T56" s="197"/>
      <c r="U56" s="197"/>
      <c r="V56" s="199"/>
      <c r="W56" s="197"/>
      <c r="X56" s="197"/>
      <c r="Y56" s="198">
        <f t="shared" si="63"/>
        <v>2404</v>
      </c>
      <c r="Z56" s="212">
        <f>příjmy!H87</f>
        <v>0</v>
      </c>
      <c r="AA56" s="197"/>
      <c r="AB56" s="197"/>
      <c r="AC56" s="197"/>
      <c r="AD56" s="197">
        <f>příjmy!H111</f>
        <v>2404</v>
      </c>
      <c r="AE56" s="197"/>
      <c r="AF56" s="197"/>
      <c r="AG56" s="197"/>
      <c r="AH56" s="197"/>
      <c r="AI56" s="197"/>
      <c r="AJ56" s="197"/>
      <c r="AK56" s="197"/>
      <c r="AL56" s="200"/>
      <c r="AM56" s="201"/>
      <c r="AN56" s="198">
        <f t="shared" si="64"/>
        <v>0</v>
      </c>
      <c r="AO56" s="212"/>
      <c r="AP56" s="197"/>
      <c r="AQ56" s="207"/>
      <c r="AR56" s="201"/>
      <c r="AS56" s="203"/>
      <c r="AT56" s="7"/>
      <c r="AU56" s="192"/>
      <c r="AV56" s="8" t="s">
        <v>1109</v>
      </c>
      <c r="AW56" s="204" t="str">
        <f t="shared" si="56"/>
        <v>*</v>
      </c>
      <c r="AX56" s="194">
        <v>250</v>
      </c>
      <c r="AY56" s="194">
        <f t="shared" si="57"/>
        <v>0</v>
      </c>
      <c r="AZ56" s="8"/>
      <c r="BA56" s="205">
        <f t="shared" si="66"/>
        <v>0</v>
      </c>
      <c r="BB56" s="197">
        <f>výdaje!H20</f>
        <v>0</v>
      </c>
      <c r="BC56" s="197">
        <f>výdaje!H49</f>
        <v>0</v>
      </c>
      <c r="BD56" s="197"/>
      <c r="BE56" s="197">
        <f>výdaje!H86</f>
        <v>0</v>
      </c>
      <c r="BF56" s="197">
        <f>výdaje!H116</f>
        <v>0</v>
      </c>
      <c r="BG56" s="197"/>
      <c r="BH56" s="207"/>
      <c r="BI56" s="206">
        <f t="shared" si="67"/>
        <v>0</v>
      </c>
      <c r="BJ56" s="197"/>
      <c r="BK56" s="197"/>
      <c r="BL56" s="197"/>
      <c r="BM56" s="197"/>
      <c r="BN56" s="207">
        <f>výdaje!H233</f>
        <v>0</v>
      </c>
      <c r="BO56" s="201">
        <f>výdaje!H256</f>
        <v>0</v>
      </c>
      <c r="BP56" s="208">
        <f t="shared" si="68"/>
        <v>0</v>
      </c>
      <c r="BQ56" s="197">
        <f>výdaje!H279</f>
        <v>0</v>
      </c>
      <c r="BR56" s="197">
        <f>výdaje!H298</f>
        <v>0</v>
      </c>
      <c r="BS56" s="197">
        <f>výdaje!H323</f>
        <v>0</v>
      </c>
      <c r="BT56" s="197"/>
      <c r="BU56" s="197">
        <f>výdaje!H349</f>
        <v>0</v>
      </c>
      <c r="BV56" s="197">
        <f>výdaje!H353</f>
        <v>0</v>
      </c>
      <c r="BW56" s="206">
        <f t="shared" si="69"/>
        <v>0</v>
      </c>
      <c r="BX56" s="197"/>
      <c r="BY56" s="197">
        <f>výdaje!H399</f>
        <v>0</v>
      </c>
      <c r="BZ56" s="197"/>
      <c r="CA56" s="197"/>
      <c r="CB56" s="197">
        <f>výdaje!H434</f>
        <v>0</v>
      </c>
      <c r="CC56" s="197"/>
      <c r="CD56" s="197">
        <f>výdaje!H485</f>
        <v>0</v>
      </c>
      <c r="CE56" s="206">
        <f t="shared" si="70"/>
        <v>0</v>
      </c>
      <c r="CF56" s="197">
        <f>výdaje!H525</f>
        <v>0</v>
      </c>
      <c r="CG56" s="197"/>
      <c r="CH56" s="197">
        <f>výdaje!H556</f>
        <v>0</v>
      </c>
      <c r="CI56" s="197" t="s">
        <v>963</v>
      </c>
      <c r="CJ56" s="197"/>
      <c r="CK56" s="206">
        <f t="shared" si="71"/>
        <v>0</v>
      </c>
      <c r="CL56" s="197"/>
      <c r="CM56" s="197"/>
      <c r="CN56" s="201">
        <f t="shared" si="72"/>
        <v>0</v>
      </c>
      <c r="CO56" s="212"/>
      <c r="CP56" s="207"/>
      <c r="CQ56" s="201"/>
      <c r="CR56" s="201"/>
      <c r="CS56" s="201">
        <f t="shared" si="73"/>
        <v>0</v>
      </c>
      <c r="CT56" s="212"/>
      <c r="CU56" s="207">
        <f>výdaje!H646</f>
        <v>0</v>
      </c>
      <c r="CV56" s="201"/>
      <c r="CW56" s="201"/>
      <c r="CX56" s="201"/>
      <c r="CY56" s="206">
        <f t="shared" si="65"/>
        <v>0</v>
      </c>
      <c r="CZ56" s="197">
        <f>výdaje!H758+výdaje!H759</f>
        <v>0</v>
      </c>
      <c r="DA56" s="197"/>
      <c r="DB56" s="211"/>
      <c r="DC56" s="211"/>
      <c r="DD56" s="203"/>
    </row>
    <row r="57" spans="1:108" ht="12" customHeight="1">
      <c r="A57" s="192"/>
      <c r="B57" s="8" t="s">
        <v>1110</v>
      </c>
      <c r="C57" s="193">
        <f t="shared" si="54"/>
        <v>0.2</v>
      </c>
      <c r="D57" s="194">
        <v>5</v>
      </c>
      <c r="E57" s="194">
        <f t="shared" si="55"/>
        <v>1</v>
      </c>
      <c r="F57" s="195"/>
      <c r="G57" s="196">
        <f t="shared" si="61"/>
        <v>0</v>
      </c>
      <c r="H57" s="212"/>
      <c r="I57" s="197"/>
      <c r="J57" s="197"/>
      <c r="K57" s="197"/>
      <c r="L57" s="197"/>
      <c r="M57" s="207"/>
      <c r="N57" s="198">
        <f t="shared" si="62"/>
        <v>0</v>
      </c>
      <c r="O57" s="232"/>
      <c r="P57" s="272"/>
      <c r="Q57" s="272"/>
      <c r="R57" s="272"/>
      <c r="S57" s="273"/>
      <c r="T57" s="272"/>
      <c r="U57" s="272"/>
      <c r="V57" s="274"/>
      <c r="W57" s="272"/>
      <c r="X57" s="272"/>
      <c r="Y57" s="198">
        <f t="shared" si="63"/>
        <v>1</v>
      </c>
      <c r="Z57" s="212">
        <f>příjmy!H88</f>
        <v>1</v>
      </c>
      <c r="AA57" s="197"/>
      <c r="AB57" s="197"/>
      <c r="AC57" s="197"/>
      <c r="AD57" s="197">
        <f>příjmy!H112</f>
        <v>0</v>
      </c>
      <c r="AE57" s="197"/>
      <c r="AF57" s="197"/>
      <c r="AG57" s="197"/>
      <c r="AH57" s="197"/>
      <c r="AI57" s="197">
        <f>příjmy!H164</f>
        <v>0</v>
      </c>
      <c r="AJ57" s="197"/>
      <c r="AK57" s="197"/>
      <c r="AL57" s="200"/>
      <c r="AM57" s="201"/>
      <c r="AN57" s="198">
        <f t="shared" si="64"/>
        <v>0</v>
      </c>
      <c r="AO57" s="212"/>
      <c r="AP57" s="197"/>
      <c r="AQ57" s="207"/>
      <c r="AR57" s="201"/>
      <c r="AS57" s="203"/>
      <c r="AT57" s="7"/>
      <c r="AU57" s="192"/>
      <c r="AV57" s="8" t="s">
        <v>1110</v>
      </c>
      <c r="AW57" s="204">
        <f t="shared" si="56"/>
        <v>0.9740615081536609</v>
      </c>
      <c r="AX57" s="194">
        <v>182.74</v>
      </c>
      <c r="AY57" s="194">
        <f t="shared" si="57"/>
        <v>178</v>
      </c>
      <c r="AZ57" s="8"/>
      <c r="BA57" s="205">
        <f t="shared" si="66"/>
        <v>128</v>
      </c>
      <c r="BB57" s="232">
        <f>výdaje!H21</f>
        <v>94</v>
      </c>
      <c r="BC57" s="272">
        <f>výdaje!H50</f>
        <v>0</v>
      </c>
      <c r="BD57" s="272"/>
      <c r="BE57" s="272">
        <f>výdaje!H87</f>
        <v>25</v>
      </c>
      <c r="BF57" s="272">
        <f>výdaje!H117</f>
        <v>9</v>
      </c>
      <c r="BG57" s="272"/>
      <c r="BH57" s="233"/>
      <c r="BI57" s="206">
        <f t="shared" si="67"/>
        <v>14</v>
      </c>
      <c r="BJ57" s="272"/>
      <c r="BK57" s="272"/>
      <c r="BL57" s="272">
        <f>výdaje!H173</f>
        <v>0</v>
      </c>
      <c r="BM57" s="272"/>
      <c r="BN57" s="233">
        <f>výdaje!H234</f>
        <v>14</v>
      </c>
      <c r="BO57" s="201"/>
      <c r="BP57" s="208">
        <f t="shared" si="68"/>
        <v>21</v>
      </c>
      <c r="BQ57" s="232">
        <f>výdaje!H280</f>
        <v>2</v>
      </c>
      <c r="BR57" s="272"/>
      <c r="BS57" s="272">
        <f>výdaje!H324</f>
        <v>19</v>
      </c>
      <c r="BT57" s="272">
        <f>výdaje!H332</f>
        <v>0</v>
      </c>
      <c r="BU57" s="272"/>
      <c r="BV57" s="233"/>
      <c r="BW57" s="206">
        <f t="shared" si="69"/>
        <v>11</v>
      </c>
      <c r="BX57" s="232">
        <f>výdaje!H376</f>
        <v>0</v>
      </c>
      <c r="BY57" s="272">
        <f>výdaje!H400</f>
        <v>4</v>
      </c>
      <c r="BZ57" s="272"/>
      <c r="CA57" s="272"/>
      <c r="CB57" s="272"/>
      <c r="CC57" s="272">
        <f>výdaje!H446</f>
        <v>0</v>
      </c>
      <c r="CD57" s="233">
        <f>výdaje!H486</f>
        <v>7</v>
      </c>
      <c r="CE57" s="206">
        <f t="shared" si="70"/>
        <v>4</v>
      </c>
      <c r="CF57" s="232">
        <f>výdaje!H526</f>
        <v>0</v>
      </c>
      <c r="CG57" s="272"/>
      <c r="CH57" s="272">
        <f>výdaje!H557</f>
        <v>3</v>
      </c>
      <c r="CI57" s="272">
        <f>výdaje!H574</f>
        <v>1</v>
      </c>
      <c r="CJ57" s="233"/>
      <c r="CK57" s="206">
        <f t="shared" si="71"/>
        <v>0</v>
      </c>
      <c r="CL57" s="232"/>
      <c r="CM57" s="233"/>
      <c r="CN57" s="201">
        <f t="shared" si="72"/>
        <v>0</v>
      </c>
      <c r="CO57" s="232"/>
      <c r="CP57" s="233">
        <f>výdaje!H599</f>
        <v>0</v>
      </c>
      <c r="CQ57" s="201"/>
      <c r="CR57" s="201"/>
      <c r="CS57" s="201">
        <f t="shared" si="73"/>
        <v>0</v>
      </c>
      <c r="CT57" s="212"/>
      <c r="CU57" s="207"/>
      <c r="CV57" s="201"/>
      <c r="CW57" s="201"/>
      <c r="CX57" s="201"/>
      <c r="CY57" s="206">
        <f t="shared" si="65"/>
        <v>0</v>
      </c>
      <c r="CZ57" s="232"/>
      <c r="DA57" s="272"/>
      <c r="DB57" s="211"/>
      <c r="DC57" s="211"/>
      <c r="DD57" s="203"/>
    </row>
    <row r="58" spans="1:108" ht="12" customHeight="1">
      <c r="A58" s="192"/>
      <c r="B58" s="8" t="s">
        <v>1111</v>
      </c>
      <c r="C58" s="193" t="str">
        <f t="shared" si="54"/>
        <v>*</v>
      </c>
      <c r="D58" s="194">
        <v>0</v>
      </c>
      <c r="E58" s="194">
        <f t="shared" si="55"/>
        <v>1</v>
      </c>
      <c r="F58" s="195"/>
      <c r="G58" s="196">
        <f t="shared" si="61"/>
        <v>0</v>
      </c>
      <c r="H58" s="212"/>
      <c r="I58" s="197"/>
      <c r="J58" s="197"/>
      <c r="K58" s="197"/>
      <c r="L58" s="197"/>
      <c r="M58" s="207"/>
      <c r="N58" s="198">
        <f t="shared" si="62"/>
        <v>0</v>
      </c>
      <c r="O58" s="212"/>
      <c r="P58" s="197"/>
      <c r="Q58" s="197"/>
      <c r="R58" s="197"/>
      <c r="S58" s="270"/>
      <c r="T58" s="197"/>
      <c r="U58" s="197"/>
      <c r="V58" s="199"/>
      <c r="W58" s="197"/>
      <c r="X58" s="197"/>
      <c r="Y58" s="198">
        <f t="shared" si="63"/>
        <v>1</v>
      </c>
      <c r="Z58" s="212">
        <f>příjmy!H89</f>
        <v>0</v>
      </c>
      <c r="AA58" s="197"/>
      <c r="AB58" s="197"/>
      <c r="AC58" s="197"/>
      <c r="AD58" s="197">
        <f>příjmy!H113</f>
        <v>1</v>
      </c>
      <c r="AE58" s="197"/>
      <c r="AF58" s="197"/>
      <c r="AG58" s="197"/>
      <c r="AH58" s="197"/>
      <c r="AI58" s="197"/>
      <c r="AJ58" s="197">
        <f>příjmy!H176+příjmy!H177+příjmy!H178</f>
        <v>0</v>
      </c>
      <c r="AK58" s="197"/>
      <c r="AL58" s="200"/>
      <c r="AM58" s="201"/>
      <c r="AN58" s="198">
        <f t="shared" si="64"/>
        <v>0</v>
      </c>
      <c r="AO58" s="212"/>
      <c r="AP58" s="197"/>
      <c r="AQ58" s="207"/>
      <c r="AR58" s="201"/>
      <c r="AS58" s="203"/>
      <c r="AT58" s="7"/>
      <c r="AU58" s="192"/>
      <c r="AV58" s="8" t="s">
        <v>1111</v>
      </c>
      <c r="AW58" s="204">
        <f t="shared" si="56"/>
        <v>0.9498834498834499</v>
      </c>
      <c r="AX58" s="194">
        <v>1372.8</v>
      </c>
      <c r="AY58" s="194">
        <f t="shared" si="57"/>
        <v>1304</v>
      </c>
      <c r="AZ58" s="8"/>
      <c r="BA58" s="205">
        <f t="shared" si="66"/>
        <v>0</v>
      </c>
      <c r="BB58" s="197"/>
      <c r="BC58" s="197">
        <f>výdaje!H51</f>
        <v>0</v>
      </c>
      <c r="BD58" s="197"/>
      <c r="BE58" s="197">
        <f>výdaje!H88</f>
        <v>0</v>
      </c>
      <c r="BF58" s="197">
        <f>výdaje!H118</f>
        <v>0</v>
      </c>
      <c r="BG58" s="197"/>
      <c r="BH58" s="207"/>
      <c r="BI58" s="206">
        <f t="shared" si="67"/>
        <v>40</v>
      </c>
      <c r="BJ58" s="197">
        <f>výdaje!H147</f>
        <v>0</v>
      </c>
      <c r="BK58" s="197">
        <f>výdaje!H194</f>
        <v>0</v>
      </c>
      <c r="BL58" s="197">
        <f>výdaje!H174</f>
        <v>0</v>
      </c>
      <c r="BM58" s="197"/>
      <c r="BN58" s="207">
        <f>výdaje!H235</f>
        <v>40</v>
      </c>
      <c r="BO58" s="201"/>
      <c r="BP58" s="208">
        <f t="shared" si="68"/>
        <v>1</v>
      </c>
      <c r="BQ58" s="197">
        <f>výdaje!H281</f>
        <v>0</v>
      </c>
      <c r="BR58" s="197">
        <f>výdaje!H299</f>
        <v>0</v>
      </c>
      <c r="BS58" s="197">
        <f>výdaje!H325</f>
        <v>0</v>
      </c>
      <c r="BT58" s="197"/>
      <c r="BU58" s="197">
        <f>výdaje!H350</f>
        <v>1</v>
      </c>
      <c r="BV58" s="197"/>
      <c r="BW58" s="206">
        <f t="shared" si="69"/>
        <v>15</v>
      </c>
      <c r="BX58" s="197"/>
      <c r="BY58" s="197">
        <f>výdaje!H401</f>
        <v>0</v>
      </c>
      <c r="BZ58" s="197"/>
      <c r="CA58" s="197"/>
      <c r="CB58" s="197"/>
      <c r="CC58" s="197"/>
      <c r="CD58" s="197">
        <f>výdaje!H487</f>
        <v>15</v>
      </c>
      <c r="CE58" s="206">
        <f t="shared" si="70"/>
        <v>0</v>
      </c>
      <c r="CF58" s="197">
        <f>výdaje!H527</f>
        <v>0</v>
      </c>
      <c r="CG58" s="197"/>
      <c r="CH58" s="197">
        <f>výdaje!H558</f>
        <v>0</v>
      </c>
      <c r="CI58" s="197">
        <f>výdaje!H575</f>
        <v>0</v>
      </c>
      <c r="CJ58" s="197"/>
      <c r="CK58" s="206">
        <f t="shared" si="71"/>
        <v>0</v>
      </c>
      <c r="CL58" s="197"/>
      <c r="CM58" s="197"/>
      <c r="CN58" s="201">
        <f t="shared" si="72"/>
        <v>0</v>
      </c>
      <c r="CO58" s="212"/>
      <c r="CP58" s="207">
        <f>výdaje!H600</f>
        <v>0</v>
      </c>
      <c r="CQ58" s="201">
        <f>výdaje!H615</f>
        <v>212</v>
      </c>
      <c r="CR58" s="201"/>
      <c r="CS58" s="201">
        <f t="shared" si="73"/>
        <v>0</v>
      </c>
      <c r="CT58" s="212"/>
      <c r="CU58" s="207"/>
      <c r="CV58" s="201"/>
      <c r="CW58" s="201"/>
      <c r="CX58" s="201"/>
      <c r="CY58" s="206">
        <f t="shared" si="65"/>
        <v>1036</v>
      </c>
      <c r="CZ58" s="197">
        <f>výdaje!H762</f>
        <v>1036</v>
      </c>
      <c r="DA58" s="197"/>
      <c r="DB58" s="211"/>
      <c r="DC58" s="211">
        <f>výdaje!H683</f>
        <v>0</v>
      </c>
      <c r="DD58" s="203"/>
    </row>
    <row r="59" spans="1:108" ht="12" customHeight="1">
      <c r="A59" s="275"/>
      <c r="B59" s="276" t="s">
        <v>1112</v>
      </c>
      <c r="C59" s="193">
        <f t="shared" si="54"/>
        <v>1</v>
      </c>
      <c r="D59" s="194">
        <v>100</v>
      </c>
      <c r="E59" s="194">
        <f t="shared" si="55"/>
        <v>100</v>
      </c>
      <c r="F59" s="195"/>
      <c r="G59" s="196">
        <f t="shared" si="61"/>
        <v>0</v>
      </c>
      <c r="H59" s="212"/>
      <c r="I59" s="197"/>
      <c r="J59" s="197"/>
      <c r="K59" s="197"/>
      <c r="L59" s="197"/>
      <c r="M59" s="207"/>
      <c r="N59" s="198">
        <f t="shared" si="62"/>
        <v>0</v>
      </c>
      <c r="O59" s="212"/>
      <c r="P59" s="197"/>
      <c r="Q59" s="197"/>
      <c r="R59" s="197"/>
      <c r="S59" s="270"/>
      <c r="T59" s="197"/>
      <c r="U59" s="197"/>
      <c r="V59" s="199"/>
      <c r="W59" s="197"/>
      <c r="X59" s="197"/>
      <c r="Y59" s="198">
        <f t="shared" si="63"/>
        <v>100</v>
      </c>
      <c r="Z59" s="212">
        <f>příjmy!H90</f>
        <v>0</v>
      </c>
      <c r="AA59" s="197"/>
      <c r="AB59" s="197"/>
      <c r="AC59" s="197"/>
      <c r="AD59" s="197">
        <f>příjmy!H114</f>
        <v>0</v>
      </c>
      <c r="AE59" s="197"/>
      <c r="AF59" s="197"/>
      <c r="AG59" s="197">
        <f>příjmy!H131</f>
        <v>100</v>
      </c>
      <c r="AH59" s="197"/>
      <c r="AI59" s="197"/>
      <c r="AJ59" s="197"/>
      <c r="AK59" s="197"/>
      <c r="AL59" s="200"/>
      <c r="AM59" s="201"/>
      <c r="AN59" s="198">
        <f t="shared" si="64"/>
        <v>0</v>
      </c>
      <c r="AO59" s="212"/>
      <c r="AP59" s="197"/>
      <c r="AQ59" s="207">
        <f>příjmy!H219</f>
        <v>0</v>
      </c>
      <c r="AR59" s="201"/>
      <c r="AS59" s="203"/>
      <c r="AT59" s="7"/>
      <c r="AU59" s="192"/>
      <c r="AV59" s="8" t="s">
        <v>1112</v>
      </c>
      <c r="AW59" s="204">
        <f t="shared" si="56"/>
        <v>0.9405099150141643</v>
      </c>
      <c r="AX59" s="194">
        <v>353</v>
      </c>
      <c r="AY59" s="194">
        <f t="shared" si="57"/>
        <v>332</v>
      </c>
      <c r="AZ59" s="8"/>
      <c r="BA59" s="205">
        <f t="shared" si="66"/>
        <v>0</v>
      </c>
      <c r="BB59" s="197">
        <f>výdaje!H22</f>
        <v>0</v>
      </c>
      <c r="BC59" s="197">
        <f>výdaje!H52</f>
        <v>0</v>
      </c>
      <c r="BD59" s="197"/>
      <c r="BE59" s="197">
        <f>výdaje!H89</f>
        <v>0</v>
      </c>
      <c r="BF59" s="197">
        <f>výdaje!H119</f>
        <v>0</v>
      </c>
      <c r="BG59" s="197"/>
      <c r="BH59" s="207"/>
      <c r="BI59" s="206">
        <f t="shared" si="67"/>
        <v>0</v>
      </c>
      <c r="BJ59" s="197">
        <f>výdaje!H146</f>
        <v>0</v>
      </c>
      <c r="BK59" s="197"/>
      <c r="BL59" s="197">
        <f>výdaje!H175</f>
        <v>0</v>
      </c>
      <c r="BM59" s="197"/>
      <c r="BN59" s="207">
        <f>výdaje!H236</f>
        <v>0</v>
      </c>
      <c r="BO59" s="201"/>
      <c r="BP59" s="208">
        <f t="shared" si="68"/>
        <v>-32</v>
      </c>
      <c r="BQ59" s="197">
        <f>výdaje!H282</f>
        <v>-19</v>
      </c>
      <c r="BR59" s="197">
        <f>výdaje!H300</f>
        <v>-13</v>
      </c>
      <c r="BS59" s="197">
        <f>výdaje!H326</f>
        <v>0</v>
      </c>
      <c r="BT59" s="197"/>
      <c r="BU59" s="197">
        <f>výdaje!H351</f>
        <v>0</v>
      </c>
      <c r="BV59" s="197"/>
      <c r="BW59" s="206">
        <f t="shared" si="69"/>
        <v>8</v>
      </c>
      <c r="BX59" s="197"/>
      <c r="BY59" s="197">
        <f>výdaje!H402</f>
        <v>0</v>
      </c>
      <c r="BZ59" s="197"/>
      <c r="CA59" s="197"/>
      <c r="CB59" s="197"/>
      <c r="CC59" s="197"/>
      <c r="CD59" s="197">
        <f>výdaje!H488</f>
        <v>8</v>
      </c>
      <c r="CE59" s="206">
        <f t="shared" si="70"/>
        <v>353</v>
      </c>
      <c r="CF59" s="197">
        <f>výdaje!H528</f>
        <v>353</v>
      </c>
      <c r="CG59" s="197"/>
      <c r="CH59" s="197"/>
      <c r="CI59" s="197">
        <f>výdaje!H576</f>
        <v>0</v>
      </c>
      <c r="CJ59" s="197"/>
      <c r="CK59" s="206">
        <f t="shared" si="71"/>
        <v>0</v>
      </c>
      <c r="CL59" s="197"/>
      <c r="CM59" s="197"/>
      <c r="CN59" s="201">
        <f t="shared" si="72"/>
        <v>0</v>
      </c>
      <c r="CO59" s="212"/>
      <c r="CP59" s="207">
        <f>výdaje!H602</f>
        <v>0</v>
      </c>
      <c r="CQ59" s="201"/>
      <c r="CR59" s="201"/>
      <c r="CS59" s="201">
        <f t="shared" si="73"/>
        <v>3</v>
      </c>
      <c r="CT59" s="212"/>
      <c r="CU59" s="207">
        <f>výdaje!H648</f>
        <v>3</v>
      </c>
      <c r="CV59" s="201"/>
      <c r="CW59" s="201"/>
      <c r="CX59" s="201"/>
      <c r="CY59" s="206">
        <f t="shared" si="65"/>
        <v>0</v>
      </c>
      <c r="CZ59" s="197">
        <f>výdaje!H760</f>
        <v>0</v>
      </c>
      <c r="DA59" s="197"/>
      <c r="DB59" s="211"/>
      <c r="DC59" s="211"/>
      <c r="DD59" s="203"/>
    </row>
    <row r="60" spans="1:108" ht="12" customHeight="1">
      <c r="A60" s="192"/>
      <c r="B60" s="8" t="s">
        <v>1113</v>
      </c>
      <c r="C60" s="193">
        <f t="shared" si="54"/>
        <v>1</v>
      </c>
      <c r="D60" s="194">
        <v>4777</v>
      </c>
      <c r="E60" s="194">
        <f t="shared" si="55"/>
        <v>4777</v>
      </c>
      <c r="F60" s="195"/>
      <c r="G60" s="196">
        <f t="shared" si="61"/>
        <v>0</v>
      </c>
      <c r="H60" s="277"/>
      <c r="I60" s="278"/>
      <c r="J60" s="278"/>
      <c r="K60" s="278"/>
      <c r="L60" s="279"/>
      <c r="M60" s="278"/>
      <c r="N60" s="198">
        <f t="shared" si="62"/>
        <v>0</v>
      </c>
      <c r="O60" s="277"/>
      <c r="P60" s="278"/>
      <c r="Q60" s="278"/>
      <c r="R60" s="279"/>
      <c r="S60" s="278"/>
      <c r="T60" s="278"/>
      <c r="U60" s="278"/>
      <c r="V60" s="280"/>
      <c r="W60" s="278"/>
      <c r="X60" s="278"/>
      <c r="Y60" s="198">
        <f t="shared" si="63"/>
        <v>0</v>
      </c>
      <c r="Z60" s="223">
        <f>příjmy!H91</f>
        <v>0</v>
      </c>
      <c r="AA60" s="281"/>
      <c r="AB60" s="281"/>
      <c r="AC60" s="281"/>
      <c r="AD60" s="281"/>
      <c r="AE60" s="281"/>
      <c r="AF60" s="281"/>
      <c r="AG60" s="281"/>
      <c r="AH60" s="281"/>
      <c r="AI60" s="281"/>
      <c r="AJ60" s="281">
        <f>příjmy!H183+příjmy!H184</f>
        <v>0</v>
      </c>
      <c r="AK60" s="281"/>
      <c r="AL60" s="200">
        <f>příjmy!H198+příjmy!H199+příjmy!H200</f>
        <v>4777</v>
      </c>
      <c r="AM60" s="201"/>
      <c r="AN60" s="198">
        <f t="shared" si="64"/>
        <v>0</v>
      </c>
      <c r="AO60" s="223"/>
      <c r="AP60" s="281"/>
      <c r="AQ60" s="224"/>
      <c r="AR60" s="201"/>
      <c r="AS60" s="203"/>
      <c r="AT60" s="7"/>
      <c r="AU60" s="192"/>
      <c r="AV60" s="8" t="s">
        <v>1113</v>
      </c>
      <c r="AW60" s="204">
        <f t="shared" si="56"/>
        <v>1.0663956639566397</v>
      </c>
      <c r="AX60" s="194">
        <v>5166</v>
      </c>
      <c r="AY60" s="194">
        <f t="shared" si="57"/>
        <v>5509</v>
      </c>
      <c r="AZ60" s="8"/>
      <c r="BA60" s="205">
        <f t="shared" si="66"/>
        <v>5509</v>
      </c>
      <c r="BB60" s="223">
        <f>výdaje!H23+výdaje!H24</f>
        <v>5054</v>
      </c>
      <c r="BC60" s="281">
        <f>výdaje!H53</f>
        <v>0</v>
      </c>
      <c r="BD60" s="281"/>
      <c r="BE60" s="281">
        <f>výdaje!H90+výdaje!H91</f>
        <v>334</v>
      </c>
      <c r="BF60" s="281">
        <f>výdaje!H120+výdaje!H121</f>
        <v>121</v>
      </c>
      <c r="BG60" s="281"/>
      <c r="BH60" s="224"/>
      <c r="BI60" s="206">
        <f t="shared" si="67"/>
        <v>0</v>
      </c>
      <c r="BJ60" s="281"/>
      <c r="BK60" s="281"/>
      <c r="BL60" s="281"/>
      <c r="BM60" s="281"/>
      <c r="BN60" s="224">
        <f>výdaje!H237+výdaje!H238</f>
        <v>0</v>
      </c>
      <c r="BO60" s="201"/>
      <c r="BP60" s="208">
        <f t="shared" si="68"/>
        <v>0</v>
      </c>
      <c r="BQ60" s="223"/>
      <c r="BR60" s="281"/>
      <c r="BS60" s="281"/>
      <c r="BT60" s="281"/>
      <c r="BU60" s="281">
        <f>výdaje!H352</f>
        <v>0</v>
      </c>
      <c r="BV60" s="224"/>
      <c r="BW60" s="206">
        <f t="shared" si="69"/>
        <v>0</v>
      </c>
      <c r="BX60" s="223"/>
      <c r="BY60" s="281">
        <f>výdaje!H403+výdaje!H404</f>
        <v>0</v>
      </c>
      <c r="BZ60" s="281"/>
      <c r="CA60" s="281"/>
      <c r="CB60" s="281"/>
      <c r="CC60" s="281"/>
      <c r="CD60" s="224">
        <f>výdaje!H489+výdaje!H490</f>
        <v>0</v>
      </c>
      <c r="CE60" s="206">
        <f t="shared" si="70"/>
        <v>0</v>
      </c>
      <c r="CF60" s="223"/>
      <c r="CG60" s="281"/>
      <c r="CH60" s="281"/>
      <c r="CI60" s="281"/>
      <c r="CJ60" s="224"/>
      <c r="CK60" s="206">
        <f t="shared" si="71"/>
        <v>0</v>
      </c>
      <c r="CL60" s="223"/>
      <c r="CM60" s="224"/>
      <c r="CN60" s="201">
        <f t="shared" si="72"/>
        <v>0</v>
      </c>
      <c r="CO60" s="223"/>
      <c r="CP60" s="282">
        <f>výdaje!H601</f>
        <v>0</v>
      </c>
      <c r="CQ60" s="201"/>
      <c r="CR60" s="201"/>
      <c r="CS60" s="201">
        <f t="shared" si="73"/>
        <v>0</v>
      </c>
      <c r="CT60" s="223"/>
      <c r="CU60" s="224"/>
      <c r="CV60" s="201"/>
      <c r="CW60" s="201"/>
      <c r="CX60" s="201"/>
      <c r="CY60" s="206">
        <f t="shared" si="65"/>
        <v>0</v>
      </c>
      <c r="CZ60" s="223"/>
      <c r="DA60" s="281"/>
      <c r="DB60" s="211"/>
      <c r="DC60" s="211"/>
      <c r="DD60" s="203"/>
    </row>
    <row r="61" spans="1:108" ht="12.75" customHeight="1">
      <c r="A61" s="213" t="s">
        <v>1114</v>
      </c>
      <c r="B61" s="214"/>
      <c r="C61" s="179" t="str">
        <f t="shared" si="54"/>
        <v>*</v>
      </c>
      <c r="D61" s="180">
        <v>0</v>
      </c>
      <c r="E61" s="180">
        <f t="shared" si="55"/>
        <v>-10</v>
      </c>
      <c r="F61" s="181"/>
      <c r="G61" s="215">
        <f aca="true" t="shared" si="74" ref="G61:AS61">SUM(G62:G62)</f>
        <v>0</v>
      </c>
      <c r="H61" s="216">
        <f t="shared" si="74"/>
        <v>0</v>
      </c>
      <c r="I61" s="216">
        <f t="shared" si="74"/>
        <v>0</v>
      </c>
      <c r="J61" s="216">
        <f t="shared" si="74"/>
        <v>0</v>
      </c>
      <c r="K61" s="216">
        <f t="shared" si="74"/>
        <v>0</v>
      </c>
      <c r="L61" s="216">
        <f t="shared" si="74"/>
        <v>0</v>
      </c>
      <c r="M61" s="216">
        <f t="shared" si="74"/>
        <v>0</v>
      </c>
      <c r="N61" s="217">
        <f t="shared" si="74"/>
        <v>-10</v>
      </c>
      <c r="O61" s="218">
        <f t="shared" si="74"/>
        <v>-10</v>
      </c>
      <c r="P61" s="218">
        <f t="shared" si="74"/>
        <v>0</v>
      </c>
      <c r="Q61" s="218">
        <f t="shared" si="74"/>
        <v>0</v>
      </c>
      <c r="R61" s="218">
        <f t="shared" si="74"/>
        <v>0</v>
      </c>
      <c r="S61" s="218">
        <f t="shared" si="74"/>
        <v>0</v>
      </c>
      <c r="T61" s="218">
        <f t="shared" si="74"/>
        <v>0</v>
      </c>
      <c r="U61" s="218">
        <f t="shared" si="74"/>
        <v>0</v>
      </c>
      <c r="V61" s="218">
        <f t="shared" si="74"/>
        <v>0</v>
      </c>
      <c r="W61" s="218">
        <f t="shared" si="74"/>
        <v>0</v>
      </c>
      <c r="X61" s="218">
        <f t="shared" si="74"/>
        <v>0</v>
      </c>
      <c r="Y61" s="217">
        <f t="shared" si="74"/>
        <v>0</v>
      </c>
      <c r="Z61" s="218">
        <f t="shared" si="74"/>
        <v>0</v>
      </c>
      <c r="AA61" s="218">
        <f t="shared" si="74"/>
        <v>0</v>
      </c>
      <c r="AB61" s="218">
        <f t="shared" si="74"/>
        <v>0</v>
      </c>
      <c r="AC61" s="218">
        <f t="shared" si="74"/>
        <v>0</v>
      </c>
      <c r="AD61" s="218">
        <f t="shared" si="74"/>
        <v>0</v>
      </c>
      <c r="AE61" s="218">
        <f t="shared" si="74"/>
        <v>0</v>
      </c>
      <c r="AF61" s="218">
        <f t="shared" si="74"/>
        <v>0</v>
      </c>
      <c r="AG61" s="218">
        <f t="shared" si="74"/>
        <v>0</v>
      </c>
      <c r="AH61" s="218">
        <f t="shared" si="74"/>
        <v>0</v>
      </c>
      <c r="AI61" s="218">
        <f t="shared" si="74"/>
        <v>0</v>
      </c>
      <c r="AJ61" s="218">
        <f t="shared" si="74"/>
        <v>0</v>
      </c>
      <c r="AK61" s="218">
        <f t="shared" si="74"/>
        <v>0</v>
      </c>
      <c r="AL61" s="219">
        <f t="shared" si="74"/>
        <v>0</v>
      </c>
      <c r="AM61" s="217">
        <f t="shared" si="74"/>
        <v>0</v>
      </c>
      <c r="AN61" s="217">
        <f t="shared" si="74"/>
        <v>0</v>
      </c>
      <c r="AO61" s="218">
        <f t="shared" si="74"/>
        <v>0</v>
      </c>
      <c r="AP61" s="218">
        <f t="shared" si="74"/>
        <v>0</v>
      </c>
      <c r="AQ61" s="214">
        <f t="shared" si="74"/>
        <v>0</v>
      </c>
      <c r="AR61" s="217">
        <f t="shared" si="74"/>
        <v>0</v>
      </c>
      <c r="AS61" s="220">
        <f t="shared" si="74"/>
        <v>0</v>
      </c>
      <c r="AT61" s="214"/>
      <c r="AU61" s="213" t="s">
        <v>1114</v>
      </c>
      <c r="AV61" s="214"/>
      <c r="AW61" s="188">
        <f t="shared" si="56"/>
        <v>0.7505882352941177</v>
      </c>
      <c r="AX61" s="180">
        <v>850</v>
      </c>
      <c r="AY61" s="180">
        <f t="shared" si="57"/>
        <v>638</v>
      </c>
      <c r="AZ61" s="189"/>
      <c r="BA61" s="221">
        <f aca="true" t="shared" si="75" ref="BA61:CF61">SUM(BA62:BA62)</f>
        <v>0</v>
      </c>
      <c r="BB61" s="218">
        <f t="shared" si="75"/>
        <v>0</v>
      </c>
      <c r="BC61" s="218">
        <f t="shared" si="75"/>
        <v>0</v>
      </c>
      <c r="BD61" s="218">
        <f t="shared" si="75"/>
        <v>0</v>
      </c>
      <c r="BE61" s="218">
        <f t="shared" si="75"/>
        <v>0</v>
      </c>
      <c r="BF61" s="218">
        <f t="shared" si="75"/>
        <v>0</v>
      </c>
      <c r="BG61" s="218">
        <f t="shared" si="75"/>
        <v>0</v>
      </c>
      <c r="BH61" s="218">
        <f t="shared" si="75"/>
        <v>0</v>
      </c>
      <c r="BI61" s="217">
        <f t="shared" si="75"/>
        <v>0</v>
      </c>
      <c r="BJ61" s="218">
        <f t="shared" si="75"/>
        <v>0</v>
      </c>
      <c r="BK61" s="218">
        <f t="shared" si="75"/>
        <v>0</v>
      </c>
      <c r="BL61" s="218">
        <f t="shared" si="75"/>
        <v>0</v>
      </c>
      <c r="BM61" s="218">
        <f t="shared" si="75"/>
        <v>0</v>
      </c>
      <c r="BN61" s="222">
        <f t="shared" si="75"/>
        <v>0</v>
      </c>
      <c r="BO61" s="217">
        <f t="shared" si="75"/>
        <v>0</v>
      </c>
      <c r="BP61" s="215">
        <f t="shared" si="75"/>
        <v>0</v>
      </c>
      <c r="BQ61" s="218">
        <f t="shared" si="75"/>
        <v>0</v>
      </c>
      <c r="BR61" s="218">
        <f t="shared" si="75"/>
        <v>0</v>
      </c>
      <c r="BS61" s="218">
        <f t="shared" si="75"/>
        <v>0</v>
      </c>
      <c r="BT61" s="218">
        <f t="shared" si="75"/>
        <v>0</v>
      </c>
      <c r="BU61" s="218">
        <f t="shared" si="75"/>
        <v>0</v>
      </c>
      <c r="BV61" s="218">
        <f t="shared" si="75"/>
        <v>0</v>
      </c>
      <c r="BW61" s="217">
        <f t="shared" si="75"/>
        <v>2</v>
      </c>
      <c r="BX61" s="218">
        <f t="shared" si="75"/>
        <v>0</v>
      </c>
      <c r="BY61" s="218">
        <f t="shared" si="75"/>
        <v>2</v>
      </c>
      <c r="BZ61" s="218">
        <f t="shared" si="75"/>
        <v>0</v>
      </c>
      <c r="CA61" s="218">
        <f t="shared" si="75"/>
        <v>0</v>
      </c>
      <c r="CB61" s="218">
        <f t="shared" si="75"/>
        <v>0</v>
      </c>
      <c r="CC61" s="218">
        <f t="shared" si="75"/>
        <v>0</v>
      </c>
      <c r="CD61" s="218">
        <f t="shared" si="75"/>
        <v>0</v>
      </c>
      <c r="CE61" s="217">
        <f t="shared" si="75"/>
        <v>0</v>
      </c>
      <c r="CF61" s="218">
        <f t="shared" si="75"/>
        <v>0</v>
      </c>
      <c r="CG61" s="218">
        <f aca="true" t="shared" si="76" ref="CG61:DD61">SUM(CG62:CG62)</f>
        <v>0</v>
      </c>
      <c r="CH61" s="218">
        <f t="shared" si="76"/>
        <v>0</v>
      </c>
      <c r="CI61" s="218">
        <f t="shared" si="76"/>
        <v>0</v>
      </c>
      <c r="CJ61" s="218">
        <f t="shared" si="76"/>
        <v>0</v>
      </c>
      <c r="CK61" s="217">
        <f t="shared" si="76"/>
        <v>0</v>
      </c>
      <c r="CL61" s="218">
        <f t="shared" si="76"/>
        <v>0</v>
      </c>
      <c r="CM61" s="218">
        <f t="shared" si="76"/>
        <v>0</v>
      </c>
      <c r="CN61" s="217">
        <f t="shared" si="76"/>
        <v>0</v>
      </c>
      <c r="CO61" s="217">
        <f t="shared" si="76"/>
        <v>0</v>
      </c>
      <c r="CP61" s="217">
        <f t="shared" si="76"/>
        <v>0</v>
      </c>
      <c r="CQ61" s="217">
        <f t="shared" si="76"/>
        <v>0</v>
      </c>
      <c r="CR61" s="217">
        <f t="shared" si="76"/>
        <v>0</v>
      </c>
      <c r="CS61" s="217">
        <f t="shared" si="76"/>
        <v>0</v>
      </c>
      <c r="CT61" s="217">
        <f t="shared" si="76"/>
        <v>0</v>
      </c>
      <c r="CU61" s="217">
        <f t="shared" si="76"/>
        <v>0</v>
      </c>
      <c r="CV61" s="217">
        <f t="shared" si="76"/>
        <v>0</v>
      </c>
      <c r="CW61" s="217">
        <f t="shared" si="76"/>
        <v>0</v>
      </c>
      <c r="CX61" s="217">
        <f t="shared" si="76"/>
        <v>0</v>
      </c>
      <c r="CY61" s="217">
        <f t="shared" si="76"/>
        <v>593</v>
      </c>
      <c r="CZ61" s="218">
        <f t="shared" si="76"/>
        <v>0</v>
      </c>
      <c r="DA61" s="218">
        <f t="shared" si="76"/>
        <v>593</v>
      </c>
      <c r="DB61" s="218">
        <f t="shared" si="76"/>
        <v>43</v>
      </c>
      <c r="DC61" s="218">
        <f t="shared" si="76"/>
        <v>0</v>
      </c>
      <c r="DD61" s="220">
        <f t="shared" si="76"/>
        <v>0</v>
      </c>
    </row>
    <row r="62" spans="1:108" ht="12" customHeight="1">
      <c r="A62" s="192"/>
      <c r="B62" s="8" t="s">
        <v>1115</v>
      </c>
      <c r="C62" s="193" t="str">
        <f t="shared" si="54"/>
        <v>*</v>
      </c>
      <c r="D62" s="194">
        <v>0</v>
      </c>
      <c r="E62" s="194">
        <f t="shared" si="55"/>
        <v>-10</v>
      </c>
      <c r="F62" s="195"/>
      <c r="G62" s="196">
        <f>SUM(H62:M62)</f>
        <v>0</v>
      </c>
      <c r="H62" s="197"/>
      <c r="I62" s="197"/>
      <c r="J62" s="197"/>
      <c r="K62" s="197"/>
      <c r="L62" s="197"/>
      <c r="M62" s="197"/>
      <c r="N62" s="198">
        <f>SUM(O62:X62)</f>
        <v>-10</v>
      </c>
      <c r="O62" s="197">
        <f>příjmy!H37</f>
        <v>-10</v>
      </c>
      <c r="P62" s="197"/>
      <c r="Q62" s="197"/>
      <c r="R62" s="197"/>
      <c r="S62" s="197"/>
      <c r="T62" s="197"/>
      <c r="U62" s="197"/>
      <c r="V62" s="199"/>
      <c r="W62" s="197"/>
      <c r="X62" s="197"/>
      <c r="Y62" s="198">
        <f>SUM(Z62:AK62)</f>
        <v>0</v>
      </c>
      <c r="Z62" s="197">
        <f>příjmy!H93</f>
        <v>0</v>
      </c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200"/>
      <c r="AM62" s="201"/>
      <c r="AN62" s="198">
        <f>SUM(AO62:AQ62)</f>
        <v>0</v>
      </c>
      <c r="AO62" s="197"/>
      <c r="AP62" s="197"/>
      <c r="AQ62" s="202">
        <f>příjmy!H214</f>
        <v>0</v>
      </c>
      <c r="AR62" s="201">
        <f>příjmy!H231</f>
        <v>0</v>
      </c>
      <c r="AS62" s="203"/>
      <c r="AT62" s="7"/>
      <c r="AU62" s="192"/>
      <c r="AV62" s="8" t="s">
        <v>1115</v>
      </c>
      <c r="AW62" s="204">
        <f t="shared" si="56"/>
        <v>0.7505882352941177</v>
      </c>
      <c r="AX62" s="194">
        <v>850</v>
      </c>
      <c r="AY62" s="194">
        <f t="shared" si="57"/>
        <v>638</v>
      </c>
      <c r="AZ62" s="8"/>
      <c r="BA62" s="205">
        <f>SUM(BB62:BH62)</f>
        <v>0</v>
      </c>
      <c r="BB62" s="197">
        <f>výdaje!H25</f>
        <v>0</v>
      </c>
      <c r="BC62" s="197"/>
      <c r="BD62" s="197"/>
      <c r="BE62" s="197">
        <f>výdaje!H92</f>
        <v>0</v>
      </c>
      <c r="BF62" s="197">
        <f>výdaje!H122</f>
        <v>0</v>
      </c>
      <c r="BG62" s="197"/>
      <c r="BH62" s="197"/>
      <c r="BI62" s="206">
        <f>SUM(BJ62:BN62)</f>
        <v>0</v>
      </c>
      <c r="BJ62" s="197"/>
      <c r="BK62" s="197"/>
      <c r="BL62" s="197">
        <f>výdaje!H178</f>
        <v>0</v>
      </c>
      <c r="BM62" s="197"/>
      <c r="BN62" s="207"/>
      <c r="BO62" s="201"/>
      <c r="BP62" s="208">
        <f>SUM(BQ62:BV62)</f>
        <v>0</v>
      </c>
      <c r="BQ62" s="197"/>
      <c r="BR62" s="197"/>
      <c r="BS62" s="197"/>
      <c r="BT62" s="197"/>
      <c r="BU62" s="197"/>
      <c r="BV62" s="197"/>
      <c r="BW62" s="206">
        <f>SUM(BX62:CD62)</f>
        <v>2</v>
      </c>
      <c r="BX62" s="197"/>
      <c r="BY62" s="197">
        <f>výdaje!H405</f>
        <v>2</v>
      </c>
      <c r="BZ62" s="197"/>
      <c r="CA62" s="197">
        <f>výdaje!H422</f>
        <v>0</v>
      </c>
      <c r="CB62" s="197"/>
      <c r="CC62" s="197"/>
      <c r="CD62" s="197">
        <f>výdaje!H491</f>
        <v>0</v>
      </c>
      <c r="CE62" s="206">
        <f>SUM(CF62:CJ62)</f>
        <v>0</v>
      </c>
      <c r="CF62" s="197"/>
      <c r="CG62" s="197"/>
      <c r="CH62" s="197"/>
      <c r="CI62" s="197"/>
      <c r="CJ62" s="197"/>
      <c r="CK62" s="206">
        <f>SUM(CL62:CM62)</f>
        <v>0</v>
      </c>
      <c r="CL62" s="197"/>
      <c r="CM62" s="197"/>
      <c r="CN62" s="201">
        <f>SUM(CO62:CP62)</f>
        <v>0</v>
      </c>
      <c r="CO62" s="223"/>
      <c r="CP62" s="224"/>
      <c r="CQ62" s="201"/>
      <c r="CR62" s="201"/>
      <c r="CS62" s="201">
        <f>SUM(CT62:CU62)</f>
        <v>0</v>
      </c>
      <c r="CT62" s="209"/>
      <c r="CU62" s="210">
        <f>výdaje!H649</f>
        <v>0</v>
      </c>
      <c r="CV62" s="201"/>
      <c r="CW62" s="201">
        <f>výdaje!H724</f>
        <v>0</v>
      </c>
      <c r="CX62" s="201"/>
      <c r="CY62" s="206">
        <f>CZ62+DA62</f>
        <v>593</v>
      </c>
      <c r="CZ62" s="197">
        <f>výdaje!H753</f>
        <v>0</v>
      </c>
      <c r="DA62" s="197">
        <f>výdaje!H737</f>
        <v>593</v>
      </c>
      <c r="DB62" s="211">
        <f>výdaje!H738</f>
        <v>43</v>
      </c>
      <c r="DC62" s="211"/>
      <c r="DD62" s="203"/>
    </row>
    <row r="63" spans="1:108" ht="12.75" customHeight="1">
      <c r="A63" s="213" t="s">
        <v>1116</v>
      </c>
      <c r="B63" s="214"/>
      <c r="C63" s="179">
        <f t="shared" si="54"/>
        <v>0.9822974036191975</v>
      </c>
      <c r="D63" s="180">
        <v>30504</v>
      </c>
      <c r="E63" s="180">
        <f t="shared" si="55"/>
        <v>29964</v>
      </c>
      <c r="F63" s="181"/>
      <c r="G63" s="215">
        <f aca="true" t="shared" si="77" ref="G63:X63">SUM(G64:G67)</f>
        <v>28333</v>
      </c>
      <c r="H63" s="216">
        <f t="shared" si="77"/>
        <v>5209</v>
      </c>
      <c r="I63" s="216">
        <f t="shared" si="77"/>
        <v>1171</v>
      </c>
      <c r="J63" s="216">
        <f t="shared" si="77"/>
        <v>5765</v>
      </c>
      <c r="K63" s="216">
        <f t="shared" si="77"/>
        <v>1832</v>
      </c>
      <c r="L63" s="216">
        <f t="shared" si="77"/>
        <v>11906</v>
      </c>
      <c r="M63" s="216">
        <f t="shared" si="77"/>
        <v>2450</v>
      </c>
      <c r="N63" s="217">
        <f t="shared" si="77"/>
        <v>750</v>
      </c>
      <c r="O63" s="218">
        <f t="shared" si="77"/>
        <v>0</v>
      </c>
      <c r="P63" s="218">
        <f t="shared" si="77"/>
        <v>4</v>
      </c>
      <c r="Q63" s="218">
        <f t="shared" si="77"/>
        <v>0</v>
      </c>
      <c r="R63" s="218">
        <f t="shared" si="77"/>
        <v>0</v>
      </c>
      <c r="S63" s="218">
        <f t="shared" si="77"/>
        <v>42</v>
      </c>
      <c r="T63" s="218">
        <f t="shared" si="77"/>
        <v>36</v>
      </c>
      <c r="U63" s="218">
        <f t="shared" si="77"/>
        <v>12</v>
      </c>
      <c r="V63" s="218">
        <f t="shared" si="77"/>
        <v>0</v>
      </c>
      <c r="W63" s="218">
        <f t="shared" si="77"/>
        <v>21</v>
      </c>
      <c r="X63" s="218">
        <f t="shared" si="77"/>
        <v>635</v>
      </c>
      <c r="Y63" s="217">
        <f>SUM(Y64:Y68)</f>
        <v>142</v>
      </c>
      <c r="Z63" s="218">
        <f aca="true" t="shared" si="78" ref="Z63:AJ63">SUM(Z64:Z67)</f>
        <v>0</v>
      </c>
      <c r="AA63" s="218">
        <f t="shared" si="78"/>
        <v>0</v>
      </c>
      <c r="AB63" s="218">
        <f t="shared" si="78"/>
        <v>0</v>
      </c>
      <c r="AC63" s="218">
        <f t="shared" si="78"/>
        <v>0</v>
      </c>
      <c r="AD63" s="218">
        <f t="shared" si="78"/>
        <v>0</v>
      </c>
      <c r="AE63" s="218">
        <f t="shared" si="78"/>
        <v>0</v>
      </c>
      <c r="AF63" s="218">
        <f t="shared" si="78"/>
        <v>0</v>
      </c>
      <c r="AG63" s="218">
        <f t="shared" si="78"/>
        <v>0</v>
      </c>
      <c r="AH63" s="218">
        <f t="shared" si="78"/>
        <v>0</v>
      </c>
      <c r="AI63" s="218">
        <f t="shared" si="78"/>
        <v>0</v>
      </c>
      <c r="AJ63" s="218">
        <f t="shared" si="78"/>
        <v>0</v>
      </c>
      <c r="AK63" s="218">
        <f>SUM(AK64:AK68)</f>
        <v>140</v>
      </c>
      <c r="AL63" s="219">
        <f aca="true" t="shared" si="79" ref="AL63:AS63">SUM(AL64:AL67)</f>
        <v>0</v>
      </c>
      <c r="AM63" s="217">
        <f t="shared" si="79"/>
        <v>0</v>
      </c>
      <c r="AN63" s="217">
        <f t="shared" si="79"/>
        <v>739</v>
      </c>
      <c r="AO63" s="218">
        <f t="shared" si="79"/>
        <v>739</v>
      </c>
      <c r="AP63" s="218">
        <f t="shared" si="79"/>
        <v>0</v>
      </c>
      <c r="AQ63" s="214">
        <f t="shared" si="79"/>
        <v>0</v>
      </c>
      <c r="AR63" s="217">
        <f t="shared" si="79"/>
        <v>0</v>
      </c>
      <c r="AS63" s="220">
        <f t="shared" si="79"/>
        <v>0</v>
      </c>
      <c r="AT63" s="214"/>
      <c r="AU63" s="213" t="s">
        <v>1116</v>
      </c>
      <c r="AV63" s="214"/>
      <c r="AW63" s="188">
        <f t="shared" si="56"/>
        <v>0.18773537980530092</v>
      </c>
      <c r="AX63" s="180">
        <v>14073</v>
      </c>
      <c r="AY63" s="180">
        <f t="shared" si="57"/>
        <v>2642</v>
      </c>
      <c r="AZ63" s="189"/>
      <c r="BA63" s="221">
        <f aca="true" t="shared" si="80" ref="BA63:CF63">SUM(BA64:BA68)</f>
        <v>167</v>
      </c>
      <c r="BB63" s="218">
        <f t="shared" si="80"/>
        <v>167</v>
      </c>
      <c r="BC63" s="218">
        <f t="shared" si="80"/>
        <v>0</v>
      </c>
      <c r="BD63" s="218">
        <f t="shared" si="80"/>
        <v>0</v>
      </c>
      <c r="BE63" s="218">
        <f t="shared" si="80"/>
        <v>0</v>
      </c>
      <c r="BF63" s="218">
        <f t="shared" si="80"/>
        <v>0</v>
      </c>
      <c r="BG63" s="218">
        <f t="shared" si="80"/>
        <v>0</v>
      </c>
      <c r="BH63" s="218">
        <f t="shared" si="80"/>
        <v>0</v>
      </c>
      <c r="BI63" s="217">
        <f t="shared" si="80"/>
        <v>0</v>
      </c>
      <c r="BJ63" s="218">
        <f t="shared" si="80"/>
        <v>0</v>
      </c>
      <c r="BK63" s="218">
        <f t="shared" si="80"/>
        <v>0</v>
      </c>
      <c r="BL63" s="218">
        <f t="shared" si="80"/>
        <v>0</v>
      </c>
      <c r="BM63" s="218">
        <f t="shared" si="80"/>
        <v>0</v>
      </c>
      <c r="BN63" s="218">
        <f t="shared" si="80"/>
        <v>0</v>
      </c>
      <c r="BO63" s="217">
        <f t="shared" si="80"/>
        <v>0</v>
      </c>
      <c r="BP63" s="215">
        <f t="shared" si="80"/>
        <v>0</v>
      </c>
      <c r="BQ63" s="218">
        <f t="shared" si="80"/>
        <v>0</v>
      </c>
      <c r="BR63" s="218">
        <f t="shared" si="80"/>
        <v>0</v>
      </c>
      <c r="BS63" s="218">
        <f t="shared" si="80"/>
        <v>0</v>
      </c>
      <c r="BT63" s="218">
        <f t="shared" si="80"/>
        <v>0</v>
      </c>
      <c r="BU63" s="218">
        <f t="shared" si="80"/>
        <v>0</v>
      </c>
      <c r="BV63" s="218">
        <f t="shared" si="80"/>
        <v>0</v>
      </c>
      <c r="BW63" s="218">
        <f t="shared" si="80"/>
        <v>107</v>
      </c>
      <c r="BX63" s="218">
        <f t="shared" si="80"/>
        <v>0</v>
      </c>
      <c r="BY63" s="218">
        <f t="shared" si="80"/>
        <v>0</v>
      </c>
      <c r="BZ63" s="218">
        <f t="shared" si="80"/>
        <v>21</v>
      </c>
      <c r="CA63" s="218">
        <f t="shared" si="80"/>
        <v>0</v>
      </c>
      <c r="CB63" s="218">
        <f t="shared" si="80"/>
        <v>0</v>
      </c>
      <c r="CC63" s="218">
        <f t="shared" si="80"/>
        <v>0</v>
      </c>
      <c r="CD63" s="218">
        <f t="shared" si="80"/>
        <v>86</v>
      </c>
      <c r="CE63" s="218">
        <f t="shared" si="80"/>
        <v>3</v>
      </c>
      <c r="CF63" s="218">
        <f t="shared" si="80"/>
        <v>0</v>
      </c>
      <c r="CG63" s="218">
        <f aca="true" t="shared" si="81" ref="CG63:DD63">SUM(CG64:CG68)</f>
        <v>0</v>
      </c>
      <c r="CH63" s="218">
        <f t="shared" si="81"/>
        <v>0</v>
      </c>
      <c r="CI63" s="218">
        <f t="shared" si="81"/>
        <v>3</v>
      </c>
      <c r="CJ63" s="218">
        <f t="shared" si="81"/>
        <v>0</v>
      </c>
      <c r="CK63" s="218">
        <f t="shared" si="81"/>
        <v>0</v>
      </c>
      <c r="CL63" s="218">
        <f t="shared" si="81"/>
        <v>0</v>
      </c>
      <c r="CM63" s="218">
        <f t="shared" si="81"/>
        <v>0</v>
      </c>
      <c r="CN63" s="218">
        <f t="shared" si="81"/>
        <v>7</v>
      </c>
      <c r="CO63" s="218">
        <f t="shared" si="81"/>
        <v>0</v>
      </c>
      <c r="CP63" s="218">
        <f t="shared" si="81"/>
        <v>7</v>
      </c>
      <c r="CQ63" s="218">
        <f t="shared" si="81"/>
        <v>0</v>
      </c>
      <c r="CR63" s="218">
        <f t="shared" si="81"/>
        <v>0</v>
      </c>
      <c r="CS63" s="218">
        <f t="shared" si="81"/>
        <v>2231</v>
      </c>
      <c r="CT63" s="218">
        <f t="shared" si="81"/>
        <v>399</v>
      </c>
      <c r="CU63" s="218">
        <f t="shared" si="81"/>
        <v>1832</v>
      </c>
      <c r="CV63" s="218">
        <f t="shared" si="81"/>
        <v>0</v>
      </c>
      <c r="CW63" s="218">
        <f t="shared" si="81"/>
        <v>0</v>
      </c>
      <c r="CX63" s="218">
        <f t="shared" si="81"/>
        <v>127</v>
      </c>
      <c r="CY63" s="218">
        <f t="shared" si="81"/>
        <v>0</v>
      </c>
      <c r="CZ63" s="218">
        <f t="shared" si="81"/>
        <v>0</v>
      </c>
      <c r="DA63" s="218">
        <f t="shared" si="81"/>
        <v>0</v>
      </c>
      <c r="DB63" s="218">
        <f t="shared" si="81"/>
        <v>0</v>
      </c>
      <c r="DC63" s="218">
        <f t="shared" si="81"/>
        <v>0</v>
      </c>
      <c r="DD63" s="218">
        <f t="shared" si="81"/>
        <v>0</v>
      </c>
    </row>
    <row r="64" spans="1:108" ht="12" customHeight="1">
      <c r="A64" s="192"/>
      <c r="B64" s="8" t="s">
        <v>1117</v>
      </c>
      <c r="C64" s="193">
        <f t="shared" si="54"/>
        <v>0.9986608062633061</v>
      </c>
      <c r="D64" s="194">
        <v>29122</v>
      </c>
      <c r="E64" s="194">
        <f t="shared" si="55"/>
        <v>29083</v>
      </c>
      <c r="F64" s="195"/>
      <c r="G64" s="196">
        <f>SUM(H64:M64)</f>
        <v>28333</v>
      </c>
      <c r="H64" s="197">
        <f>příjmy!H9</f>
        <v>5209</v>
      </c>
      <c r="I64" s="197">
        <f>příjmy!H10+příjmy!H11</f>
        <v>1171</v>
      </c>
      <c r="J64" s="197">
        <f>příjmy!H12</f>
        <v>5765</v>
      </c>
      <c r="K64" s="197">
        <f>příjmy!H13</f>
        <v>1832</v>
      </c>
      <c r="L64" s="197">
        <f>příjmy!H14</f>
        <v>11906</v>
      </c>
      <c r="M64" s="197">
        <f>příjmy!H16</f>
        <v>2450</v>
      </c>
      <c r="N64" s="198">
        <f>SUM(O64:X64)</f>
        <v>750</v>
      </c>
      <c r="O64" s="197">
        <f>příjmy!H35</f>
        <v>0</v>
      </c>
      <c r="P64" s="197">
        <f>příjmy!H44</f>
        <v>4</v>
      </c>
      <c r="Q64" s="197">
        <f>příjmy!H43</f>
        <v>0</v>
      </c>
      <c r="R64" s="197"/>
      <c r="S64" s="197">
        <f>příjmy!H47</f>
        <v>42</v>
      </c>
      <c r="T64" s="197">
        <f>příjmy!H48</f>
        <v>36</v>
      </c>
      <c r="U64" s="197">
        <f>příjmy!H49</f>
        <v>12</v>
      </c>
      <c r="V64" s="199">
        <f>příjmy!H54</f>
        <v>0</v>
      </c>
      <c r="W64" s="197">
        <f>příjmy!H55</f>
        <v>21</v>
      </c>
      <c r="X64" s="197">
        <f>příjmy!H40+příjmy!H41</f>
        <v>635</v>
      </c>
      <c r="Y64" s="198">
        <f>SUM(Z64:AK64)</f>
        <v>0</v>
      </c>
      <c r="Z64" s="197"/>
      <c r="AA64" s="197"/>
      <c r="AB64" s="197"/>
      <c r="AC64" s="197"/>
      <c r="AD64" s="197"/>
      <c r="AE64" s="197"/>
      <c r="AF64" s="197"/>
      <c r="AG64" s="197">
        <f>příjmy!H132</f>
        <v>0</v>
      </c>
      <c r="AH64" s="197"/>
      <c r="AI64" s="197"/>
      <c r="AJ64" s="197"/>
      <c r="AK64" s="197"/>
      <c r="AL64" s="200"/>
      <c r="AM64" s="201"/>
      <c r="AN64" s="198">
        <f>SUM(AO64:AQ64)</f>
        <v>0</v>
      </c>
      <c r="AO64" s="197"/>
      <c r="AP64" s="197"/>
      <c r="AQ64" s="202">
        <f>příjmy!H52</f>
        <v>0</v>
      </c>
      <c r="AR64" s="201"/>
      <c r="AS64" s="203"/>
      <c r="AT64" s="7"/>
      <c r="AU64" s="192"/>
      <c r="AV64" s="8" t="s">
        <v>1117</v>
      </c>
      <c r="AW64" s="204">
        <f t="shared" si="56"/>
        <v>1</v>
      </c>
      <c r="AX64" s="194">
        <v>2231</v>
      </c>
      <c r="AY64" s="194">
        <f t="shared" si="57"/>
        <v>2231</v>
      </c>
      <c r="AZ64" s="8"/>
      <c r="BA64" s="205">
        <f>SUM(BB64:BH64)</f>
        <v>0</v>
      </c>
      <c r="BB64" s="197"/>
      <c r="BC64" s="197"/>
      <c r="BD64" s="197"/>
      <c r="BE64" s="197"/>
      <c r="BF64" s="197"/>
      <c r="BG64" s="197"/>
      <c r="BH64" s="197"/>
      <c r="BI64" s="206">
        <f>SUM(BJ64:BN64)</f>
        <v>0</v>
      </c>
      <c r="BJ64" s="197"/>
      <c r="BK64" s="197"/>
      <c r="BL64" s="197"/>
      <c r="BM64" s="197"/>
      <c r="BN64" s="207"/>
      <c r="BO64" s="201"/>
      <c r="BP64" s="208">
        <f>SUM(BQ64:BV64)</f>
        <v>0</v>
      </c>
      <c r="BQ64" s="197"/>
      <c r="BR64" s="197"/>
      <c r="BS64" s="197"/>
      <c r="BT64" s="197"/>
      <c r="BU64" s="197"/>
      <c r="BV64" s="197"/>
      <c r="BW64" s="206">
        <f>SUM(BX64:CD64)</f>
        <v>0</v>
      </c>
      <c r="BX64" s="197"/>
      <c r="BY64" s="197"/>
      <c r="BZ64" s="197"/>
      <c r="CA64" s="197"/>
      <c r="CB64" s="197"/>
      <c r="CC64" s="197"/>
      <c r="CD64" s="197"/>
      <c r="CE64" s="206">
        <f>SUM(CF64:CJ64)</f>
        <v>0</v>
      </c>
      <c r="CF64" s="197"/>
      <c r="CG64" s="197"/>
      <c r="CH64" s="197"/>
      <c r="CI64" s="197"/>
      <c r="CJ64" s="197"/>
      <c r="CK64" s="206">
        <f>SUM(CL64:CM64)</f>
        <v>0</v>
      </c>
      <c r="CL64" s="197"/>
      <c r="CM64" s="197"/>
      <c r="CN64" s="201">
        <f>SUM(CO64:CP64)</f>
        <v>0</v>
      </c>
      <c r="CO64" s="209"/>
      <c r="CP64" s="210"/>
      <c r="CQ64" s="201"/>
      <c r="CR64" s="201"/>
      <c r="CS64" s="201">
        <f>SUM(CT64:CU64)</f>
        <v>2231</v>
      </c>
      <c r="CT64" s="209">
        <f>výdaje!H657</f>
        <v>399</v>
      </c>
      <c r="CU64" s="210">
        <f>výdaje!H634</f>
        <v>1832</v>
      </c>
      <c r="CV64" s="201"/>
      <c r="CW64" s="201"/>
      <c r="CX64" s="201"/>
      <c r="CY64" s="206">
        <f>CZ64+DA64</f>
        <v>0</v>
      </c>
      <c r="CZ64" s="197"/>
      <c r="DA64" s="197"/>
      <c r="DB64" s="211"/>
      <c r="DC64" s="211"/>
      <c r="DD64" s="203"/>
    </row>
    <row r="65" spans="1:108" ht="12" customHeight="1">
      <c r="A65" s="192"/>
      <c r="B65" s="8" t="s">
        <v>1118</v>
      </c>
      <c r="C65" s="193">
        <f t="shared" si="54"/>
        <v>0.5964487489911219</v>
      </c>
      <c r="D65" s="194">
        <v>1239</v>
      </c>
      <c r="E65" s="194">
        <f t="shared" si="55"/>
        <v>739</v>
      </c>
      <c r="F65" s="195"/>
      <c r="G65" s="196">
        <f>SUM(H65:M65)</f>
        <v>0</v>
      </c>
      <c r="H65" s="197"/>
      <c r="I65" s="197"/>
      <c r="J65" s="197"/>
      <c r="K65" s="197"/>
      <c r="L65" s="197"/>
      <c r="M65" s="197"/>
      <c r="N65" s="198">
        <f>SUM(O65:X65)</f>
        <v>0</v>
      </c>
      <c r="O65" s="197">
        <f>příjmy!H36</f>
        <v>0</v>
      </c>
      <c r="P65" s="197"/>
      <c r="Q65" s="197"/>
      <c r="R65" s="197"/>
      <c r="S65" s="197"/>
      <c r="T65" s="197"/>
      <c r="U65" s="197"/>
      <c r="V65" s="199"/>
      <c r="W65" s="197"/>
      <c r="X65" s="197"/>
      <c r="Y65" s="198">
        <f>SUM(Z65:AK65)</f>
        <v>0</v>
      </c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200"/>
      <c r="AM65" s="201"/>
      <c r="AN65" s="198">
        <f>SUM(AO65:AQ65)</f>
        <v>739</v>
      </c>
      <c r="AO65" s="197">
        <f>příjmy!H210</f>
        <v>739</v>
      </c>
      <c r="AP65" s="197">
        <f>příjmy!H211</f>
        <v>0</v>
      </c>
      <c r="AQ65" s="202"/>
      <c r="AR65" s="201"/>
      <c r="AS65" s="203"/>
      <c r="AT65" s="7"/>
      <c r="AU65" s="192"/>
      <c r="AV65" s="8" t="s">
        <v>1118</v>
      </c>
      <c r="AW65" s="204" t="str">
        <f t="shared" si="56"/>
        <v>*</v>
      </c>
      <c r="AX65" s="194">
        <v>0</v>
      </c>
      <c r="AY65" s="194">
        <f t="shared" si="57"/>
        <v>0</v>
      </c>
      <c r="AZ65" s="8"/>
      <c r="BA65" s="205">
        <f>SUM(BB65:BH65)</f>
        <v>0</v>
      </c>
      <c r="BB65" s="197"/>
      <c r="BC65" s="197"/>
      <c r="BD65" s="197"/>
      <c r="BE65" s="197"/>
      <c r="BF65" s="197"/>
      <c r="BG65" s="197"/>
      <c r="BH65" s="197"/>
      <c r="BI65" s="206">
        <f>SUM(BJ65:BN65)</f>
        <v>0</v>
      </c>
      <c r="BJ65" s="197"/>
      <c r="BK65" s="197"/>
      <c r="BL65" s="197"/>
      <c r="BM65" s="197"/>
      <c r="BN65" s="207"/>
      <c r="BO65" s="201"/>
      <c r="BP65" s="208">
        <f>SUM(BQ65:BV65)</f>
        <v>0</v>
      </c>
      <c r="BQ65" s="197"/>
      <c r="BR65" s="197"/>
      <c r="BS65" s="197"/>
      <c r="BT65" s="197"/>
      <c r="BU65" s="197"/>
      <c r="BV65" s="197"/>
      <c r="BW65" s="206">
        <f>SUM(BX65:CD65)</f>
        <v>0</v>
      </c>
      <c r="BX65" s="197"/>
      <c r="BY65" s="197"/>
      <c r="BZ65" s="197"/>
      <c r="CA65" s="197"/>
      <c r="CB65" s="197"/>
      <c r="CC65" s="197"/>
      <c r="CD65" s="197"/>
      <c r="CE65" s="206">
        <f>SUM(CF65:CJ65)</f>
        <v>0</v>
      </c>
      <c r="CF65" s="197"/>
      <c r="CG65" s="197"/>
      <c r="CH65" s="197"/>
      <c r="CI65" s="197"/>
      <c r="CJ65" s="197"/>
      <c r="CK65" s="206">
        <f>SUM(CL65:CM65)</f>
        <v>0</v>
      </c>
      <c r="CL65" s="197"/>
      <c r="CM65" s="197"/>
      <c r="CN65" s="201">
        <f>SUM(CO65:CP65)</f>
        <v>0</v>
      </c>
      <c r="CO65" s="212"/>
      <c r="CP65" s="207"/>
      <c r="CQ65" s="201"/>
      <c r="CR65" s="201"/>
      <c r="CS65" s="201">
        <f>SUM(CT65:CU65)</f>
        <v>0</v>
      </c>
      <c r="CT65" s="212"/>
      <c r="CU65" s="207"/>
      <c r="CV65" s="201"/>
      <c r="CW65" s="201"/>
      <c r="CX65" s="201"/>
      <c r="CY65" s="206">
        <f>CZ65+DA65</f>
        <v>0</v>
      </c>
      <c r="CZ65" s="197"/>
      <c r="DA65" s="197"/>
      <c r="DB65" s="211"/>
      <c r="DC65" s="211"/>
      <c r="DD65" s="203"/>
    </row>
    <row r="66" spans="1:108" ht="9.75" customHeight="1">
      <c r="A66" s="192"/>
      <c r="B66" s="8" t="s">
        <v>1119</v>
      </c>
      <c r="C66" s="193" t="str">
        <f t="shared" si="54"/>
        <v>*</v>
      </c>
      <c r="D66" s="194">
        <v>0</v>
      </c>
      <c r="E66" s="194">
        <f t="shared" si="55"/>
        <v>0</v>
      </c>
      <c r="F66" s="195"/>
      <c r="G66" s="196">
        <f>SUM(H66:M66)</f>
        <v>0</v>
      </c>
      <c r="H66" s="272"/>
      <c r="I66" s="272"/>
      <c r="J66" s="272"/>
      <c r="K66" s="272"/>
      <c r="L66" s="272"/>
      <c r="M66" s="272"/>
      <c r="N66" s="198">
        <f>SUM(O66:X66)</f>
        <v>0</v>
      </c>
      <c r="O66" s="272"/>
      <c r="P66" s="272"/>
      <c r="Q66" s="272"/>
      <c r="R66" s="272"/>
      <c r="S66" s="272"/>
      <c r="T66" s="272"/>
      <c r="U66" s="272"/>
      <c r="V66" s="274"/>
      <c r="W66" s="272"/>
      <c r="X66" s="272"/>
      <c r="Y66" s="198">
        <f>SUM(Z66:AK66)</f>
        <v>0</v>
      </c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00"/>
      <c r="AM66" s="201"/>
      <c r="AN66" s="198">
        <f>SUM(AO66:AQ66)</f>
        <v>0</v>
      </c>
      <c r="AO66" s="272"/>
      <c r="AP66" s="272"/>
      <c r="AQ66" s="283"/>
      <c r="AR66" s="201"/>
      <c r="AS66" s="203"/>
      <c r="AT66" s="7"/>
      <c r="AU66" s="192"/>
      <c r="AV66" s="8" t="s">
        <v>1119</v>
      </c>
      <c r="AW66" s="204" t="str">
        <f t="shared" si="56"/>
        <v>*</v>
      </c>
      <c r="AX66" s="194">
        <v>0</v>
      </c>
      <c r="AY66" s="194">
        <f t="shared" si="57"/>
        <v>0</v>
      </c>
      <c r="AZ66" s="8"/>
      <c r="BA66" s="205">
        <f>SUM(BB66:BH66)</f>
        <v>0</v>
      </c>
      <c r="BB66" s="272"/>
      <c r="BC66" s="272"/>
      <c r="BD66" s="272"/>
      <c r="BE66" s="272"/>
      <c r="BF66" s="272"/>
      <c r="BG66" s="272"/>
      <c r="BH66" s="272"/>
      <c r="BI66" s="284">
        <f>SUM(BJ66:BN66)</f>
        <v>0</v>
      </c>
      <c r="BJ66" s="272"/>
      <c r="BK66" s="272"/>
      <c r="BL66" s="272"/>
      <c r="BM66" s="272"/>
      <c r="BN66" s="233"/>
      <c r="BO66" s="285"/>
      <c r="BP66" s="286">
        <f>SUM(BQ66:BV66)</f>
        <v>0</v>
      </c>
      <c r="BQ66" s="272"/>
      <c r="BR66" s="272"/>
      <c r="BS66" s="272"/>
      <c r="BT66" s="272"/>
      <c r="BU66" s="272"/>
      <c r="BV66" s="272"/>
      <c r="BW66" s="284">
        <f>SUM(BX66:CD66)</f>
        <v>0</v>
      </c>
      <c r="BX66" s="272"/>
      <c r="BY66" s="272"/>
      <c r="BZ66" s="272"/>
      <c r="CA66" s="272"/>
      <c r="CB66" s="272"/>
      <c r="CC66" s="272"/>
      <c r="CD66" s="272"/>
      <c r="CE66" s="284">
        <f>SUM(CF66:CJ66)</f>
        <v>0</v>
      </c>
      <c r="CF66" s="272"/>
      <c r="CG66" s="272"/>
      <c r="CH66" s="272"/>
      <c r="CI66" s="272"/>
      <c r="CJ66" s="272"/>
      <c r="CK66" s="284">
        <f>SUM(CL66:CM66)</f>
        <v>0</v>
      </c>
      <c r="CL66" s="272"/>
      <c r="CM66" s="272"/>
      <c r="CN66" s="285">
        <f>SUM(CO66:CP66)</f>
        <v>0</v>
      </c>
      <c r="CO66" s="212"/>
      <c r="CP66" s="207"/>
      <c r="CQ66" s="285"/>
      <c r="CR66" s="285"/>
      <c r="CS66" s="285">
        <f>SUM(CT66:CU66)</f>
        <v>0</v>
      </c>
      <c r="CT66" s="212"/>
      <c r="CU66" s="207"/>
      <c r="CV66" s="285"/>
      <c r="CW66" s="285"/>
      <c r="CX66" s="285"/>
      <c r="CY66" s="284">
        <f>CZ66+DA66</f>
        <v>0</v>
      </c>
      <c r="CZ66" s="272"/>
      <c r="DA66" s="272"/>
      <c r="DB66" s="211"/>
      <c r="DC66" s="211"/>
      <c r="DD66" s="287"/>
    </row>
    <row r="67" spans="1:108" ht="11.25" customHeight="1">
      <c r="A67" s="192"/>
      <c r="B67" s="8" t="s">
        <v>1120</v>
      </c>
      <c r="C67" s="193" t="str">
        <f t="shared" si="54"/>
        <v>*</v>
      </c>
      <c r="D67" s="288">
        <v>0</v>
      </c>
      <c r="E67" s="288">
        <f t="shared" si="55"/>
        <v>0</v>
      </c>
      <c r="F67" s="195"/>
      <c r="G67" s="289">
        <f>SUM(H67:M67)</f>
        <v>0</v>
      </c>
      <c r="H67" s="272"/>
      <c r="I67" s="272"/>
      <c r="J67" s="272"/>
      <c r="K67" s="272"/>
      <c r="L67" s="272"/>
      <c r="M67" s="272"/>
      <c r="N67" s="290">
        <f>SUM(O67:X67)</f>
        <v>0</v>
      </c>
      <c r="O67" s="272"/>
      <c r="P67" s="272"/>
      <c r="Q67" s="272"/>
      <c r="R67" s="272"/>
      <c r="S67" s="272"/>
      <c r="T67" s="272"/>
      <c r="U67" s="272"/>
      <c r="V67" s="274"/>
      <c r="W67" s="272"/>
      <c r="X67" s="272"/>
      <c r="Y67" s="290">
        <f>SUM(Z67:AK67)</f>
        <v>0</v>
      </c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91"/>
      <c r="AM67" s="285">
        <f>příjmy!H204+příjmy!H202+příjmy!H203</f>
        <v>0</v>
      </c>
      <c r="AN67" s="290">
        <f>SUM(AO67:AQ67)</f>
        <v>0</v>
      </c>
      <c r="AO67" s="272"/>
      <c r="AP67" s="272"/>
      <c r="AQ67" s="283"/>
      <c r="AR67" s="285"/>
      <c r="AS67" s="287"/>
      <c r="AT67" s="7"/>
      <c r="AU67" s="192"/>
      <c r="AV67" s="8" t="s">
        <v>1120</v>
      </c>
      <c r="AW67" s="204" t="str">
        <f t="shared" si="56"/>
        <v>*</v>
      </c>
      <c r="AX67" s="194">
        <v>11442</v>
      </c>
      <c r="AY67" s="194">
        <f t="shared" si="57"/>
        <v>0</v>
      </c>
      <c r="AZ67" s="8"/>
      <c r="BA67" s="205">
        <f>SUM(BB67:BH67)</f>
        <v>0</v>
      </c>
      <c r="BB67" s="272"/>
      <c r="BC67" s="272"/>
      <c r="BD67" s="272"/>
      <c r="BE67" s="272"/>
      <c r="BF67" s="272"/>
      <c r="BG67" s="272"/>
      <c r="BH67" s="272"/>
      <c r="BI67" s="292">
        <f>SUM(BJ67:BN67)</f>
        <v>0</v>
      </c>
      <c r="BJ67" s="272"/>
      <c r="BK67" s="272"/>
      <c r="BL67" s="272"/>
      <c r="BM67" s="272"/>
      <c r="BN67" s="233"/>
      <c r="BO67" s="293"/>
      <c r="BP67" s="294">
        <f>SUM(BQ67:BV67)</f>
        <v>0</v>
      </c>
      <c r="BQ67" s="272"/>
      <c r="BR67" s="272"/>
      <c r="BS67" s="272"/>
      <c r="BT67" s="272"/>
      <c r="BU67" s="272"/>
      <c r="BV67" s="272"/>
      <c r="BW67" s="292">
        <f>SUM(BX67:CD67)</f>
        <v>0</v>
      </c>
      <c r="BX67" s="295"/>
      <c r="BY67" s="295"/>
      <c r="BZ67" s="295"/>
      <c r="CA67" s="295"/>
      <c r="CB67" s="295"/>
      <c r="CC67" s="295"/>
      <c r="CD67" s="295">
        <f>výdaje!H495+výdaje!H494</f>
        <v>0</v>
      </c>
      <c r="CE67" s="292">
        <f>SUM(CF67:CJ67)</f>
        <v>0</v>
      </c>
      <c r="CF67" s="295"/>
      <c r="CG67" s="295"/>
      <c r="CH67" s="295"/>
      <c r="CI67" s="295"/>
      <c r="CJ67" s="295"/>
      <c r="CK67" s="292">
        <f>SUM(CL67:CM67)</f>
        <v>0</v>
      </c>
      <c r="CL67" s="295"/>
      <c r="CM67" s="295"/>
      <c r="CN67" s="293">
        <f>SUM(CO67:CP67)</f>
        <v>0</v>
      </c>
      <c r="CO67" s="296"/>
      <c r="CP67" s="297"/>
      <c r="CQ67" s="293"/>
      <c r="CR67" s="293"/>
      <c r="CS67" s="293">
        <f>SUM(CT67:CU67)</f>
        <v>0</v>
      </c>
      <c r="CT67" s="296"/>
      <c r="CU67" s="297"/>
      <c r="CV67" s="293"/>
      <c r="CW67" s="293">
        <f>výdaje!H718</f>
        <v>0</v>
      </c>
      <c r="CX67" s="293"/>
      <c r="CY67" s="292">
        <f>CZ67+DA67</f>
        <v>0</v>
      </c>
      <c r="CZ67" s="295"/>
      <c r="DA67" s="295"/>
      <c r="DB67" s="298">
        <f>výdaje!H765+výdaje!H766+výdaje!H767</f>
        <v>0</v>
      </c>
      <c r="DC67" s="298"/>
      <c r="DD67" s="299"/>
    </row>
    <row r="68" spans="1:108" ht="12" customHeight="1">
      <c r="A68" s="300"/>
      <c r="B68" s="301" t="s">
        <v>1121</v>
      </c>
      <c r="C68" s="193">
        <f t="shared" si="54"/>
        <v>0.993006993006993</v>
      </c>
      <c r="D68" s="302">
        <v>143</v>
      </c>
      <c r="E68" s="302">
        <f t="shared" si="55"/>
        <v>142</v>
      </c>
      <c r="G68" s="303">
        <f>SUM(H68:M68)</f>
        <v>0</v>
      </c>
      <c r="H68" s="304"/>
      <c r="I68" s="305"/>
      <c r="J68" s="305"/>
      <c r="K68" s="305"/>
      <c r="L68" s="305"/>
      <c r="M68" s="306"/>
      <c r="N68" s="307">
        <f>SUM(O68:X68)</f>
        <v>0</v>
      </c>
      <c r="O68" s="304"/>
      <c r="P68" s="305"/>
      <c r="Q68" s="305"/>
      <c r="R68" s="305"/>
      <c r="S68" s="305"/>
      <c r="T68" s="305"/>
      <c r="U68" s="305"/>
      <c r="V68" s="305"/>
      <c r="W68" s="305"/>
      <c r="X68" s="306"/>
      <c r="Y68" s="307">
        <f>SUM(Z68:AK68)</f>
        <v>142</v>
      </c>
      <c r="Z68" s="304"/>
      <c r="AA68" s="305"/>
      <c r="AB68" s="305"/>
      <c r="AC68" s="305"/>
      <c r="AD68" s="305"/>
      <c r="AE68" s="308">
        <f>příjmy!H122</f>
        <v>2</v>
      </c>
      <c r="AF68" s="305"/>
      <c r="AG68" s="305"/>
      <c r="AH68" s="305"/>
      <c r="AI68" s="305"/>
      <c r="AJ68" s="308">
        <f>příjmy!H185</f>
        <v>0</v>
      </c>
      <c r="AK68" s="309">
        <f>příjmy!H186</f>
        <v>140</v>
      </c>
      <c r="AL68" s="307"/>
      <c r="AM68" s="307"/>
      <c r="AN68" s="307">
        <f>SUM(AO68:AQ68)</f>
        <v>0</v>
      </c>
      <c r="AO68" s="304"/>
      <c r="AP68" s="305"/>
      <c r="AQ68" s="306"/>
      <c r="AR68" s="307"/>
      <c r="AS68" s="310"/>
      <c r="AT68" s="311"/>
      <c r="AU68" s="312"/>
      <c r="AV68" s="311" t="s">
        <v>1121</v>
      </c>
      <c r="AW68" s="204">
        <f t="shared" si="56"/>
        <v>1.0275</v>
      </c>
      <c r="AX68" s="194">
        <v>400</v>
      </c>
      <c r="AY68" s="194">
        <f t="shared" si="57"/>
        <v>411</v>
      </c>
      <c r="AZ68" s="8"/>
      <c r="BA68" s="205">
        <f>SUM(BB68:BH68)</f>
        <v>167</v>
      </c>
      <c r="BB68" s="296">
        <f>výdaje!H27</f>
        <v>167</v>
      </c>
      <c r="BC68" s="295"/>
      <c r="BD68" s="295"/>
      <c r="BE68" s="295"/>
      <c r="BF68" s="295"/>
      <c r="BG68" s="295"/>
      <c r="BH68" s="297"/>
      <c r="BI68" s="292">
        <f>SUM(BJ68:BN68)</f>
        <v>0</v>
      </c>
      <c r="BJ68" s="296"/>
      <c r="BK68" s="295"/>
      <c r="BL68" s="295"/>
      <c r="BM68" s="295"/>
      <c r="BN68" s="297"/>
      <c r="BO68" s="293"/>
      <c r="BP68" s="294">
        <f>SUM(BQ68:BV68)</f>
        <v>0</v>
      </c>
      <c r="BQ68" s="296"/>
      <c r="BR68" s="295"/>
      <c r="BS68" s="295"/>
      <c r="BT68" s="295"/>
      <c r="BU68" s="295"/>
      <c r="BV68" s="297"/>
      <c r="BW68" s="292">
        <f>SUM(BX68:CD68)</f>
        <v>107</v>
      </c>
      <c r="BX68" s="295"/>
      <c r="BY68" s="295"/>
      <c r="BZ68" s="295">
        <f>výdaje!H413</f>
        <v>21</v>
      </c>
      <c r="CA68" s="295"/>
      <c r="CB68" s="295"/>
      <c r="CC68" s="295"/>
      <c r="CD68" s="295">
        <f>výdaje!H465</f>
        <v>86</v>
      </c>
      <c r="CE68" s="292">
        <f>SUM(CF68:CJ68)</f>
        <v>3</v>
      </c>
      <c r="CF68" s="295"/>
      <c r="CG68" s="295"/>
      <c r="CH68" s="295"/>
      <c r="CI68" s="295">
        <f>výdaje!H570</f>
        <v>3</v>
      </c>
      <c r="CJ68" s="295"/>
      <c r="CK68" s="292">
        <f>SUM(CL68:CM68)</f>
        <v>0</v>
      </c>
      <c r="CL68" s="295"/>
      <c r="CM68" s="295"/>
      <c r="CN68" s="293">
        <f>SUM(CO68:CP68)</f>
        <v>7</v>
      </c>
      <c r="CO68" s="296"/>
      <c r="CP68" s="297">
        <f>výdaje!H596</f>
        <v>7</v>
      </c>
      <c r="CQ68" s="293"/>
      <c r="CR68" s="293"/>
      <c r="CS68" s="293">
        <f>SUM(CT68:CU68)</f>
        <v>0</v>
      </c>
      <c r="CT68" s="296"/>
      <c r="CU68" s="297"/>
      <c r="CV68" s="293"/>
      <c r="CW68" s="293"/>
      <c r="CX68" s="293">
        <f>výdaje!H707</f>
        <v>127</v>
      </c>
      <c r="CY68" s="292">
        <f>CZ68+DA68</f>
        <v>0</v>
      </c>
      <c r="CZ68" s="295"/>
      <c r="DA68" s="295"/>
      <c r="DB68" s="298"/>
      <c r="DC68" s="298"/>
      <c r="DD68" s="299"/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5"/>
  <sheetViews>
    <sheetView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2.875" style="1" customWidth="1"/>
    <col min="2" max="2" width="37.25390625" style="1" customWidth="1"/>
    <col min="3" max="3" width="0" style="1" hidden="1" customWidth="1"/>
    <col min="4" max="4" width="1.75390625" style="1" customWidth="1"/>
    <col min="5" max="5" width="10.125" style="1" customWidth="1"/>
    <col min="6" max="6" width="9.75390625" style="1" customWidth="1"/>
    <col min="7" max="7" width="7.625" style="1" customWidth="1"/>
    <col min="8" max="8" width="1.37890625" style="1" customWidth="1"/>
    <col min="9" max="10" width="9.625" style="1" customWidth="1"/>
    <col min="11" max="11" width="7.625" style="1" customWidth="1"/>
    <col min="12" max="12" width="1.12109375" style="1" customWidth="1"/>
    <col min="13" max="13" width="10.375" style="1" customWidth="1"/>
    <col min="14" max="14" width="9.75390625" style="1" customWidth="1"/>
    <col min="15" max="15" width="7.00390625" style="1" customWidth="1"/>
    <col min="16" max="16" width="36.625" style="1" customWidth="1"/>
    <col min="17" max="17" width="0.74609375" style="1" customWidth="1"/>
    <col min="18" max="18" width="10.125" style="1" customWidth="1"/>
    <col min="19" max="19" width="11.125" style="1" customWidth="1"/>
    <col min="20" max="20" width="7.625" style="1" customWidth="1"/>
    <col min="21" max="21" width="0.875" style="1" customWidth="1"/>
    <col min="22" max="22" width="9.625" style="1" customWidth="1"/>
    <col min="23" max="23" width="12.00390625" style="1" customWidth="1"/>
    <col min="24" max="24" width="7.625" style="1" customWidth="1"/>
    <col min="25" max="25" width="0.875" style="1" customWidth="1"/>
    <col min="26" max="26" width="11.00390625" style="1" customWidth="1"/>
    <col min="27" max="27" width="10.875" style="1" customWidth="1"/>
    <col min="28" max="28" width="7.625" style="1" customWidth="1"/>
    <col min="29" max="16384" width="9.00390625" style="1" customWidth="1"/>
  </cols>
  <sheetData>
    <row r="1" spans="14:27" ht="15" customHeight="1">
      <c r="N1" s="313" t="s">
        <v>1122</v>
      </c>
      <c r="AA1" s="313" t="s">
        <v>1123</v>
      </c>
    </row>
    <row r="2" ht="9.75" customHeight="1">
      <c r="N2" s="314"/>
    </row>
    <row r="3" spans="1:20" ht="18" customHeight="1">
      <c r="A3" s="315" t="s">
        <v>1124</v>
      </c>
      <c r="B3" s="316"/>
      <c r="C3" s="317"/>
      <c r="D3" s="317"/>
      <c r="E3" s="317"/>
      <c r="F3" s="318"/>
      <c r="G3" s="318"/>
      <c r="H3" s="319"/>
      <c r="I3" s="319"/>
      <c r="J3" s="318"/>
      <c r="K3" s="318"/>
      <c r="L3" s="320"/>
      <c r="M3" s="320"/>
      <c r="N3" s="320"/>
      <c r="O3" s="321"/>
      <c r="P3" s="315" t="s">
        <v>1125</v>
      </c>
      <c r="Q3" s="316"/>
      <c r="R3" s="316"/>
      <c r="S3" s="317"/>
      <c r="T3" s="317"/>
    </row>
    <row r="4" spans="1:28" ht="18" customHeight="1">
      <c r="A4" s="322"/>
      <c r="B4" s="323" t="s">
        <v>1126</v>
      </c>
      <c r="C4" s="317"/>
      <c r="D4" s="317"/>
      <c r="E4" s="324"/>
      <c r="F4" s="325" t="s">
        <v>1127</v>
      </c>
      <c r="G4" s="326"/>
      <c r="H4" s="327"/>
      <c r="I4" s="328"/>
      <c r="J4" s="325" t="s">
        <v>1128</v>
      </c>
      <c r="K4" s="326"/>
      <c r="L4" s="329"/>
      <c r="M4" s="330"/>
      <c r="N4" s="325" t="s">
        <v>962</v>
      </c>
      <c r="O4" s="331"/>
      <c r="P4" s="332" t="s">
        <v>1126</v>
      </c>
      <c r="Q4" s="333"/>
      <c r="R4" s="334"/>
      <c r="S4" s="325" t="s">
        <v>1127</v>
      </c>
      <c r="T4" s="326"/>
      <c r="U4" s="335"/>
      <c r="V4" s="336"/>
      <c r="W4" s="325" t="s">
        <v>1128</v>
      </c>
      <c r="X4" s="326"/>
      <c r="Y4" s="335"/>
      <c r="Z4" s="336"/>
      <c r="AA4" s="325" t="s">
        <v>962</v>
      </c>
      <c r="AB4" s="337"/>
    </row>
    <row r="5" spans="1:28" ht="18" customHeight="1">
      <c r="A5" s="338"/>
      <c r="B5" s="339"/>
      <c r="C5" s="338"/>
      <c r="D5" s="338"/>
      <c r="E5" s="340" t="s">
        <v>1129</v>
      </c>
      <c r="F5" s="340" t="s">
        <v>871</v>
      </c>
      <c r="G5" s="341" t="s">
        <v>871</v>
      </c>
      <c r="H5" s="342"/>
      <c r="I5" s="343" t="s">
        <v>1129</v>
      </c>
      <c r="J5" s="343" t="s">
        <v>871</v>
      </c>
      <c r="K5" s="344" t="s">
        <v>871</v>
      </c>
      <c r="L5" s="342"/>
      <c r="M5" s="343" t="s">
        <v>1130</v>
      </c>
      <c r="N5" s="343" t="s">
        <v>871</v>
      </c>
      <c r="O5" s="344" t="s">
        <v>871</v>
      </c>
      <c r="P5" s="345"/>
      <c r="Q5" s="346"/>
      <c r="R5" s="343" t="s">
        <v>1129</v>
      </c>
      <c r="S5" s="343" t="s">
        <v>871</v>
      </c>
      <c r="T5" s="344" t="s">
        <v>871</v>
      </c>
      <c r="U5" s="342"/>
      <c r="V5" s="343" t="s">
        <v>1129</v>
      </c>
      <c r="W5" s="343" t="s">
        <v>871</v>
      </c>
      <c r="X5" s="344" t="s">
        <v>871</v>
      </c>
      <c r="Y5" s="347"/>
      <c r="Z5" s="343" t="s">
        <v>1130</v>
      </c>
      <c r="AA5" s="343" t="s">
        <v>871</v>
      </c>
      <c r="AB5" s="344" t="s">
        <v>871</v>
      </c>
    </row>
    <row r="6" spans="1:28" ht="18" customHeight="1">
      <c r="A6" s="348"/>
      <c r="B6" s="349"/>
      <c r="C6" s="348"/>
      <c r="D6" s="348"/>
      <c r="E6" s="350" t="s">
        <v>1131</v>
      </c>
      <c r="F6" s="350" t="s">
        <v>997</v>
      </c>
      <c r="G6" s="344" t="s">
        <v>964</v>
      </c>
      <c r="H6" s="351"/>
      <c r="I6" s="350" t="s">
        <v>1131</v>
      </c>
      <c r="J6" s="350" t="s">
        <v>997</v>
      </c>
      <c r="K6" s="344" t="s">
        <v>964</v>
      </c>
      <c r="L6" s="351"/>
      <c r="M6" s="350" t="s">
        <v>1131</v>
      </c>
      <c r="N6" s="350" t="s">
        <v>997</v>
      </c>
      <c r="O6" s="344" t="s">
        <v>964</v>
      </c>
      <c r="P6" s="352"/>
      <c r="Q6" s="353"/>
      <c r="R6" s="350" t="s">
        <v>1131</v>
      </c>
      <c r="S6" s="350" t="s">
        <v>997</v>
      </c>
      <c r="T6" s="344" t="s">
        <v>964</v>
      </c>
      <c r="U6" s="351"/>
      <c r="V6" s="350" t="s">
        <v>1131</v>
      </c>
      <c r="W6" s="350" t="s">
        <v>997</v>
      </c>
      <c r="X6" s="344" t="s">
        <v>964</v>
      </c>
      <c r="Y6" s="354"/>
      <c r="Z6" s="350" t="s">
        <v>1131</v>
      </c>
      <c r="AA6" s="350" t="s">
        <v>997</v>
      </c>
      <c r="AB6" s="344" t="s">
        <v>964</v>
      </c>
    </row>
    <row r="7" spans="1:28" ht="21.75" customHeight="1">
      <c r="A7" s="355" t="s">
        <v>1132</v>
      </c>
      <c r="B7" s="356"/>
      <c r="C7" s="357"/>
      <c r="D7" s="357"/>
      <c r="E7" s="358">
        <v>50805</v>
      </c>
      <c r="F7" s="358">
        <f>SUM(F8,F11,F14,F19,F24,F35,F42,F60,F62)</f>
        <v>50406</v>
      </c>
      <c r="G7" s="359">
        <f aca="true" t="shared" si="0" ref="G7:G38">IF(OR(F7=0,E7=0),"*",F7/E7)</f>
        <v>0.9921464422793033</v>
      </c>
      <c r="H7" s="360"/>
      <c r="I7" s="361">
        <v>14137</v>
      </c>
      <c r="J7" s="361">
        <f>SUM(J8,J11,J14,J19,J24,J35,J42,J60,J62)</f>
        <v>13363</v>
      </c>
      <c r="K7" s="362">
        <f aca="true" t="shared" si="1" ref="K7:K38">IF(OR(J7=0,I7=0),"*",J7/I7)</f>
        <v>0.9452500530522742</v>
      </c>
      <c r="L7" s="360"/>
      <c r="M7" s="358">
        <v>33453</v>
      </c>
      <c r="N7" s="358">
        <f>SUM(N8,N11,N14,N19,N24,N35,N42,N60,N62)</f>
        <v>33453</v>
      </c>
      <c r="O7" s="362">
        <f aca="true" t="shared" si="2" ref="O7:O38">IF(OR(N7=0,M7=0),"*",N7/M7)</f>
        <v>1</v>
      </c>
      <c r="P7" s="363"/>
      <c r="Q7" s="364"/>
      <c r="R7" s="358">
        <v>51408.67</v>
      </c>
      <c r="S7" s="358">
        <f>SUM(S8,S11,S14,S19,S24,S35,S42,S60,S62)</f>
        <v>47723</v>
      </c>
      <c r="T7" s="362">
        <f aca="true" t="shared" si="3" ref="T7:T38">IF(OR(S7=0,R7=0),"*",S7/R7)</f>
        <v>0.9283064510324815</v>
      </c>
      <c r="U7" s="365"/>
      <c r="V7" s="361">
        <v>44819</v>
      </c>
      <c r="W7" s="361">
        <f>SUM(W8,W11,W14,W19,W24,W35,W42,W60,W62)</f>
        <v>32911</v>
      </c>
      <c r="X7" s="362">
        <f aca="true" t="shared" si="4" ref="X7:X39">IF(OR(W7=0,V7=0),"*",W7/V7)</f>
        <v>0.73430910997568</v>
      </c>
      <c r="Y7" s="366"/>
      <c r="Z7" s="361">
        <v>2167</v>
      </c>
      <c r="AA7" s="361">
        <f>SUM(AA8,AA11,AA14,AA19,AA24,AA35,AA42,AA60,AA62)</f>
        <v>16588</v>
      </c>
      <c r="AB7" s="362">
        <f aca="true" t="shared" si="5" ref="AB7:AB39">IF(OR(AA7=0,Z7=0),"*",AA7/Z7)</f>
        <v>7.654822335025381</v>
      </c>
    </row>
    <row r="8" spans="1:28" ht="19.5" customHeight="1">
      <c r="A8" s="367" t="s">
        <v>1060</v>
      </c>
      <c r="B8" s="368"/>
      <c r="C8" s="369"/>
      <c r="D8" s="369"/>
      <c r="E8" s="370">
        <v>162</v>
      </c>
      <c r="F8" s="370">
        <f>SUM(F9:F10)</f>
        <v>147</v>
      </c>
      <c r="G8" s="371">
        <f t="shared" si="0"/>
        <v>0.9074074074074074</v>
      </c>
      <c r="H8" s="372"/>
      <c r="I8" s="370">
        <v>5181</v>
      </c>
      <c r="J8" s="370">
        <f>SUM(J9:J10)</f>
        <v>5181</v>
      </c>
      <c r="K8" s="370">
        <f t="shared" si="1"/>
        <v>1</v>
      </c>
      <c r="L8" s="372"/>
      <c r="M8" s="370">
        <v>0</v>
      </c>
      <c r="N8" s="370">
        <f>SUM(N9:N10)</f>
        <v>0</v>
      </c>
      <c r="O8" s="370" t="str">
        <f t="shared" si="2"/>
        <v>*</v>
      </c>
      <c r="P8" s="373"/>
      <c r="Q8" s="374"/>
      <c r="R8" s="370">
        <v>288</v>
      </c>
      <c r="S8" s="370">
        <f>SUM(S9:S10)</f>
        <v>160</v>
      </c>
      <c r="T8" s="370">
        <f t="shared" si="3"/>
        <v>0.5555555555555556</v>
      </c>
      <c r="U8" s="365"/>
      <c r="V8" s="370">
        <v>3929</v>
      </c>
      <c r="W8" s="370">
        <f>SUM(W9:W10)</f>
        <v>3929</v>
      </c>
      <c r="X8" s="370">
        <f t="shared" si="4"/>
        <v>1</v>
      </c>
      <c r="Y8" s="375"/>
      <c r="Z8" s="370">
        <v>1252</v>
      </c>
      <c r="AA8" s="370">
        <f>SUM(AA9:AA10)</f>
        <v>1252</v>
      </c>
      <c r="AB8" s="370">
        <f t="shared" si="5"/>
        <v>1</v>
      </c>
    </row>
    <row r="9" spans="1:28" ht="15" customHeight="1">
      <c r="A9" s="338"/>
      <c r="B9" s="376" t="s">
        <v>1133</v>
      </c>
      <c r="C9" s="377"/>
      <c r="D9" s="377"/>
      <c r="E9" s="378">
        <v>155</v>
      </c>
      <c r="F9" s="378">
        <f>'Tabulka č. 1 - akce_nová'!C22</f>
        <v>140</v>
      </c>
      <c r="G9" s="379">
        <f t="shared" si="0"/>
        <v>0.9032258064516129</v>
      </c>
      <c r="H9" s="360"/>
      <c r="I9" s="378">
        <v>5181</v>
      </c>
      <c r="J9" s="378">
        <f>položky!AN10+položky!AR10+položky!AS10-N9-F9</f>
        <v>5181</v>
      </c>
      <c r="K9" s="379">
        <f t="shared" si="1"/>
        <v>1</v>
      </c>
      <c r="L9" s="360"/>
      <c r="M9" s="378">
        <v>0</v>
      </c>
      <c r="N9" s="378">
        <v>0</v>
      </c>
      <c r="O9" s="379" t="str">
        <f t="shared" si="2"/>
        <v>*</v>
      </c>
      <c r="P9" s="380" t="s">
        <v>1133</v>
      </c>
      <c r="Q9" s="346"/>
      <c r="R9" s="378">
        <v>231</v>
      </c>
      <c r="S9" s="378">
        <f>položky!AY10-W9</f>
        <v>140</v>
      </c>
      <c r="T9" s="379">
        <f t="shared" si="3"/>
        <v>0.6060606060606061</v>
      </c>
      <c r="U9" s="365"/>
      <c r="V9" s="378">
        <v>3929</v>
      </c>
      <c r="W9" s="378">
        <f>položky!CY10+výdaje!H763</f>
        <v>3929</v>
      </c>
      <c r="X9" s="379">
        <f t="shared" si="4"/>
        <v>1</v>
      </c>
      <c r="Y9" s="381"/>
      <c r="Z9" s="378">
        <v>1252</v>
      </c>
      <c r="AA9" s="378">
        <f>Financování!H21</f>
        <v>1252</v>
      </c>
      <c r="AB9" s="379">
        <f t="shared" si="5"/>
        <v>1</v>
      </c>
    </row>
    <row r="10" spans="1:28" ht="16.5" customHeight="1">
      <c r="A10" s="338"/>
      <c r="B10" s="376" t="s">
        <v>1063</v>
      </c>
      <c r="C10" s="377"/>
      <c r="D10" s="377"/>
      <c r="E10" s="378">
        <v>7</v>
      </c>
      <c r="F10" s="378">
        <f>položky!E11-J10</f>
        <v>7</v>
      </c>
      <c r="G10" s="382">
        <f t="shared" si="0"/>
        <v>1</v>
      </c>
      <c r="H10" s="383"/>
      <c r="I10" s="378">
        <v>0</v>
      </c>
      <c r="J10" s="378">
        <v>0</v>
      </c>
      <c r="K10" s="382" t="str">
        <f t="shared" si="1"/>
        <v>*</v>
      </c>
      <c r="L10" s="383"/>
      <c r="M10" s="384"/>
      <c r="N10" s="384"/>
      <c r="O10" s="382" t="str">
        <f t="shared" si="2"/>
        <v>*</v>
      </c>
      <c r="P10" s="380" t="s">
        <v>1063</v>
      </c>
      <c r="Q10" s="346"/>
      <c r="R10" s="378">
        <v>57</v>
      </c>
      <c r="S10" s="378">
        <f>položky!AY11-W10</f>
        <v>20</v>
      </c>
      <c r="T10" s="382">
        <f t="shared" si="3"/>
        <v>0.3508771929824561</v>
      </c>
      <c r="U10" s="365"/>
      <c r="V10" s="378">
        <v>0</v>
      </c>
      <c r="W10" s="378">
        <f>položky!CY11</f>
        <v>0</v>
      </c>
      <c r="X10" s="382" t="str">
        <f t="shared" si="4"/>
        <v>*</v>
      </c>
      <c r="Y10" s="381"/>
      <c r="Z10" s="384"/>
      <c r="AA10" s="384"/>
      <c r="AB10" s="382" t="str">
        <f t="shared" si="5"/>
        <v>*</v>
      </c>
    </row>
    <row r="11" spans="1:28" ht="16.5" customHeight="1">
      <c r="A11" s="385" t="s">
        <v>1065</v>
      </c>
      <c r="B11" s="386"/>
      <c r="C11" s="387"/>
      <c r="D11" s="387"/>
      <c r="E11" s="388">
        <v>126</v>
      </c>
      <c r="F11" s="388">
        <f>SUM(F12:F13)</f>
        <v>129</v>
      </c>
      <c r="G11" s="389">
        <f t="shared" si="0"/>
        <v>1.0238095238095237</v>
      </c>
      <c r="H11" s="372"/>
      <c r="I11" s="388">
        <v>0</v>
      </c>
      <c r="J11" s="388">
        <f>SUM(J12:J13)</f>
        <v>0</v>
      </c>
      <c r="K11" s="389" t="str">
        <f t="shared" si="1"/>
        <v>*</v>
      </c>
      <c r="L11" s="372"/>
      <c r="M11" s="390">
        <v>14520</v>
      </c>
      <c r="N11" s="390">
        <f>SUM(N12:N13)</f>
        <v>14520</v>
      </c>
      <c r="O11" s="389">
        <f t="shared" si="2"/>
        <v>1</v>
      </c>
      <c r="P11" s="391"/>
      <c r="Q11" s="392"/>
      <c r="R11" s="390">
        <v>1051</v>
      </c>
      <c r="S11" s="388">
        <f>SUM(S12:S13)</f>
        <v>723</v>
      </c>
      <c r="T11" s="389">
        <f t="shared" si="3"/>
        <v>0.6879162702188392</v>
      </c>
      <c r="U11" s="365"/>
      <c r="V11" s="390">
        <v>21019</v>
      </c>
      <c r="W11" s="388">
        <f>SUM(W12:W13)</f>
        <v>20550</v>
      </c>
      <c r="X11" s="389">
        <f t="shared" si="4"/>
        <v>0.9776868547504639</v>
      </c>
      <c r="Y11" s="375"/>
      <c r="Z11" s="388">
        <v>0</v>
      </c>
      <c r="AA11" s="388">
        <f>SUM(AA12:AA13)</f>
        <v>0</v>
      </c>
      <c r="AB11" s="389" t="str">
        <f t="shared" si="5"/>
        <v>*</v>
      </c>
    </row>
    <row r="12" spans="1:28" ht="15" customHeight="1">
      <c r="A12" s="338"/>
      <c r="B12" s="393" t="s">
        <v>1066</v>
      </c>
      <c r="C12" s="346"/>
      <c r="D12" s="346"/>
      <c r="E12" s="378">
        <v>126</v>
      </c>
      <c r="F12" s="378">
        <f>položky!E13-J12</f>
        <v>129</v>
      </c>
      <c r="G12" s="379">
        <f t="shared" si="0"/>
        <v>1.0238095238095237</v>
      </c>
      <c r="H12" s="360"/>
      <c r="I12" s="378">
        <v>0</v>
      </c>
      <c r="J12" s="378">
        <f>položky!AN13</f>
        <v>0</v>
      </c>
      <c r="K12" s="378" t="str">
        <f t="shared" si="1"/>
        <v>*</v>
      </c>
      <c r="L12" s="360"/>
      <c r="M12" s="378">
        <v>14520</v>
      </c>
      <c r="N12" s="378">
        <f>Financování!H11</f>
        <v>14520</v>
      </c>
      <c r="O12" s="378">
        <f t="shared" si="2"/>
        <v>1</v>
      </c>
      <c r="P12" s="380" t="s">
        <v>1066</v>
      </c>
      <c r="Q12" s="346"/>
      <c r="R12" s="378">
        <v>1051</v>
      </c>
      <c r="S12" s="378">
        <f>položky!AY13-W12</f>
        <v>723</v>
      </c>
      <c r="T12" s="394">
        <f t="shared" si="3"/>
        <v>0.6879162702188392</v>
      </c>
      <c r="U12" s="365"/>
      <c r="V12" s="378">
        <v>21019</v>
      </c>
      <c r="W12" s="378">
        <f>položky!CY13</f>
        <v>20550</v>
      </c>
      <c r="X12" s="378">
        <f t="shared" si="4"/>
        <v>0.9776868547504639</v>
      </c>
      <c r="Y12" s="381"/>
      <c r="Z12" s="378"/>
      <c r="AA12" s="378"/>
      <c r="AB12" s="378" t="str">
        <f t="shared" si="5"/>
        <v>*</v>
      </c>
    </row>
    <row r="13" spans="1:28" ht="15" customHeight="1">
      <c r="A13" s="338"/>
      <c r="B13" s="393" t="s">
        <v>1067</v>
      </c>
      <c r="C13" s="346"/>
      <c r="D13" s="346"/>
      <c r="E13" s="378">
        <v>0</v>
      </c>
      <c r="F13" s="378">
        <f>položky!E14-J13</f>
        <v>0</v>
      </c>
      <c r="G13" s="395" t="str">
        <f t="shared" si="0"/>
        <v>*</v>
      </c>
      <c r="H13" s="360"/>
      <c r="I13" s="378">
        <v>0</v>
      </c>
      <c r="J13" s="378">
        <f>položky!AN14</f>
        <v>0</v>
      </c>
      <c r="K13" s="378" t="str">
        <f t="shared" si="1"/>
        <v>*</v>
      </c>
      <c r="L13" s="360"/>
      <c r="M13" s="396"/>
      <c r="N13" s="396"/>
      <c r="O13" s="396" t="str">
        <f t="shared" si="2"/>
        <v>*</v>
      </c>
      <c r="P13" s="380" t="s">
        <v>1067</v>
      </c>
      <c r="Q13" s="346"/>
      <c r="R13" s="378">
        <v>0</v>
      </c>
      <c r="S13" s="378">
        <f>položky!AY14-W13</f>
        <v>0</v>
      </c>
      <c r="T13" s="397" t="str">
        <f t="shared" si="3"/>
        <v>*</v>
      </c>
      <c r="U13" s="365"/>
      <c r="V13" s="378">
        <v>0</v>
      </c>
      <c r="W13" s="378">
        <f>položky!CY14</f>
        <v>0</v>
      </c>
      <c r="X13" s="396" t="str">
        <f t="shared" si="4"/>
        <v>*</v>
      </c>
      <c r="Y13" s="381"/>
      <c r="Z13" s="396"/>
      <c r="AA13" s="396"/>
      <c r="AB13" s="396" t="str">
        <f t="shared" si="5"/>
        <v>*</v>
      </c>
    </row>
    <row r="14" spans="1:28" ht="16.5" customHeight="1">
      <c r="A14" s="385" t="s">
        <v>1068</v>
      </c>
      <c r="B14" s="386"/>
      <c r="C14" s="387"/>
      <c r="D14" s="387"/>
      <c r="E14" s="390">
        <v>783</v>
      </c>
      <c r="F14" s="390">
        <f>SUM(F15:F18)</f>
        <v>783</v>
      </c>
      <c r="G14" s="389">
        <f t="shared" si="0"/>
        <v>1</v>
      </c>
      <c r="H14" s="372"/>
      <c r="I14" s="390">
        <v>1623</v>
      </c>
      <c r="J14" s="390">
        <f>SUM(J15:J18)</f>
        <v>1623</v>
      </c>
      <c r="K14" s="389">
        <f t="shared" si="1"/>
        <v>1</v>
      </c>
      <c r="L14" s="372"/>
      <c r="M14" s="390">
        <v>0</v>
      </c>
      <c r="N14" s="390">
        <f>SUM(N15:N18)</f>
        <v>0</v>
      </c>
      <c r="O14" s="389" t="str">
        <f t="shared" si="2"/>
        <v>*</v>
      </c>
      <c r="P14" s="391"/>
      <c r="Q14" s="392"/>
      <c r="R14" s="398">
        <v>3665</v>
      </c>
      <c r="S14" s="398">
        <f>SUM(S15:S18)</f>
        <v>3656</v>
      </c>
      <c r="T14" s="389">
        <f t="shared" si="3"/>
        <v>0.9975443383356071</v>
      </c>
      <c r="U14" s="365"/>
      <c r="V14" s="390">
        <v>2842</v>
      </c>
      <c r="W14" s="390">
        <f>SUM(W15:W18)</f>
        <v>2842</v>
      </c>
      <c r="X14" s="389">
        <f t="shared" si="4"/>
        <v>1</v>
      </c>
      <c r="Y14" s="399"/>
      <c r="Z14" s="390">
        <v>0</v>
      </c>
      <c r="AA14" s="390">
        <f>SUM(AA15:AA18)</f>
        <v>0</v>
      </c>
      <c r="AB14" s="389" t="str">
        <f t="shared" si="5"/>
        <v>*</v>
      </c>
    </row>
    <row r="15" spans="1:33" ht="12.75" customHeight="1">
      <c r="A15" s="400"/>
      <c r="B15" s="401" t="s">
        <v>1134</v>
      </c>
      <c r="C15" s="392"/>
      <c r="D15" s="392"/>
      <c r="E15" s="378">
        <v>143</v>
      </c>
      <c r="F15" s="378">
        <f>položky!E16</f>
        <v>143</v>
      </c>
      <c r="G15" s="395">
        <f t="shared" si="0"/>
        <v>1</v>
      </c>
      <c r="H15" s="402"/>
      <c r="I15" s="403">
        <v>0</v>
      </c>
      <c r="J15" s="403">
        <v>0</v>
      </c>
      <c r="K15" s="403" t="str">
        <f t="shared" si="1"/>
        <v>*</v>
      </c>
      <c r="L15" s="402"/>
      <c r="M15" s="403"/>
      <c r="N15" s="403"/>
      <c r="O15" s="403" t="str">
        <f t="shared" si="2"/>
        <v>*</v>
      </c>
      <c r="P15" s="404" t="s">
        <v>1135</v>
      </c>
      <c r="Q15" s="374"/>
      <c r="R15" s="403">
        <v>3025</v>
      </c>
      <c r="S15" s="403">
        <f>položky!AY16-W15</f>
        <v>3025</v>
      </c>
      <c r="T15" s="405">
        <f t="shared" si="3"/>
        <v>1</v>
      </c>
      <c r="U15" s="406"/>
      <c r="V15" s="403">
        <v>735</v>
      </c>
      <c r="W15" s="403">
        <f>položky!CZ16</f>
        <v>735</v>
      </c>
      <c r="X15" s="405">
        <f t="shared" si="4"/>
        <v>1</v>
      </c>
      <c r="Y15" s="381"/>
      <c r="Z15" s="403"/>
      <c r="AA15" s="403"/>
      <c r="AB15" s="403" t="str">
        <f t="shared" si="5"/>
        <v>*</v>
      </c>
      <c r="AC15" s="226"/>
      <c r="AD15" s="226"/>
      <c r="AE15" s="226"/>
      <c r="AF15" s="226"/>
      <c r="AG15" s="226"/>
    </row>
    <row r="16" spans="1:28" ht="12.75" customHeight="1">
      <c r="A16" s="338"/>
      <c r="B16" s="407" t="s">
        <v>1136</v>
      </c>
      <c r="C16" s="346"/>
      <c r="D16" s="346"/>
      <c r="E16" s="378">
        <v>631</v>
      </c>
      <c r="F16" s="378">
        <f>položky!E17-J16</f>
        <v>631</v>
      </c>
      <c r="G16" s="395">
        <f t="shared" si="0"/>
        <v>1</v>
      </c>
      <c r="H16" s="351"/>
      <c r="I16" s="378">
        <v>0</v>
      </c>
      <c r="J16" s="378">
        <f>položky!AN17</f>
        <v>0</v>
      </c>
      <c r="K16" s="378" t="str">
        <f t="shared" si="1"/>
        <v>*</v>
      </c>
      <c r="L16" s="351"/>
      <c r="M16" s="378"/>
      <c r="N16" s="378"/>
      <c r="O16" s="378" t="str">
        <f t="shared" si="2"/>
        <v>*</v>
      </c>
      <c r="P16" s="408" t="s">
        <v>1137</v>
      </c>
      <c r="Q16" s="346"/>
      <c r="R16" s="378">
        <v>631</v>
      </c>
      <c r="S16" s="378">
        <f>položky!AY17-W16</f>
        <v>631</v>
      </c>
      <c r="T16" s="409">
        <f t="shared" si="3"/>
        <v>1</v>
      </c>
      <c r="U16" s="406"/>
      <c r="V16" s="378">
        <v>0</v>
      </c>
      <c r="W16" s="378">
        <f>položky!CY17</f>
        <v>0</v>
      </c>
      <c r="X16" s="409" t="str">
        <f t="shared" si="4"/>
        <v>*</v>
      </c>
      <c r="Y16" s="381"/>
      <c r="Z16" s="378"/>
      <c r="AA16" s="378"/>
      <c r="AB16" s="378" t="str">
        <f t="shared" si="5"/>
        <v>*</v>
      </c>
    </row>
    <row r="17" spans="1:28" ht="11.25" customHeight="1">
      <c r="A17" s="338"/>
      <c r="B17" s="393" t="s">
        <v>1138</v>
      </c>
      <c r="C17" s="346"/>
      <c r="D17" s="346"/>
      <c r="E17" s="378">
        <v>0</v>
      </c>
      <c r="F17" s="378">
        <f>položky!E18-J17</f>
        <v>0</v>
      </c>
      <c r="G17" s="395" t="str">
        <f t="shared" si="0"/>
        <v>*</v>
      </c>
      <c r="H17" s="351"/>
      <c r="I17" s="378">
        <v>0</v>
      </c>
      <c r="J17" s="378">
        <f>položky!AN18</f>
        <v>0</v>
      </c>
      <c r="K17" s="378" t="str">
        <f t="shared" si="1"/>
        <v>*</v>
      </c>
      <c r="L17" s="351"/>
      <c r="M17" s="384"/>
      <c r="N17" s="384"/>
      <c r="O17" s="384" t="str">
        <f t="shared" si="2"/>
        <v>*</v>
      </c>
      <c r="P17" s="380" t="s">
        <v>1139</v>
      </c>
      <c r="Q17" s="346"/>
      <c r="R17" s="378">
        <v>0</v>
      </c>
      <c r="S17" s="378">
        <f>položky!AY18-W17</f>
        <v>0</v>
      </c>
      <c r="T17" s="409" t="str">
        <f t="shared" si="3"/>
        <v>*</v>
      </c>
      <c r="U17" s="406"/>
      <c r="V17" s="378">
        <v>0</v>
      </c>
      <c r="W17" s="378">
        <f>položky!CY18</f>
        <v>0</v>
      </c>
      <c r="X17" s="409" t="str">
        <f t="shared" si="4"/>
        <v>*</v>
      </c>
      <c r="Y17" s="381"/>
      <c r="Z17" s="384"/>
      <c r="AA17" s="384"/>
      <c r="AB17" s="384" t="str">
        <f t="shared" si="5"/>
        <v>*</v>
      </c>
    </row>
    <row r="18" spans="1:28" ht="13.5" customHeight="1">
      <c r="A18" s="338"/>
      <c r="B18" s="393" t="s">
        <v>1072</v>
      </c>
      <c r="C18" s="346"/>
      <c r="D18" s="346"/>
      <c r="E18" s="378">
        <v>9</v>
      </c>
      <c r="F18" s="378">
        <v>9</v>
      </c>
      <c r="G18" s="395">
        <f t="shared" si="0"/>
        <v>1</v>
      </c>
      <c r="H18" s="351"/>
      <c r="I18" s="378">
        <v>1623</v>
      </c>
      <c r="J18" s="378">
        <f>položky!AN19+položky!AR19-F18</f>
        <v>1623</v>
      </c>
      <c r="K18" s="958">
        <f t="shared" si="1"/>
        <v>1</v>
      </c>
      <c r="L18" s="351"/>
      <c r="M18" s="384"/>
      <c r="N18" s="384"/>
      <c r="O18" s="384" t="str">
        <f t="shared" si="2"/>
        <v>*</v>
      </c>
      <c r="P18" s="380" t="s">
        <v>1072</v>
      </c>
      <c r="Q18" s="346"/>
      <c r="R18" s="378">
        <v>9</v>
      </c>
      <c r="S18" s="378">
        <f>položky!AY19-W18</f>
        <v>0</v>
      </c>
      <c r="T18" s="397" t="str">
        <f t="shared" si="3"/>
        <v>*</v>
      </c>
      <c r="U18" s="406"/>
      <c r="V18" s="378">
        <v>2107</v>
      </c>
      <c r="W18" s="378">
        <f>položky!CY19</f>
        <v>2107</v>
      </c>
      <c r="X18" s="397">
        <f t="shared" si="4"/>
        <v>1</v>
      </c>
      <c r="Y18" s="381"/>
      <c r="Z18" s="384"/>
      <c r="AA18" s="384"/>
      <c r="AB18" s="384" t="str">
        <f t="shared" si="5"/>
        <v>*</v>
      </c>
    </row>
    <row r="19" spans="1:28" ht="16.5" customHeight="1">
      <c r="A19" s="385" t="s">
        <v>1073</v>
      </c>
      <c r="B19" s="386"/>
      <c r="C19" s="387"/>
      <c r="D19" s="387"/>
      <c r="E19" s="390">
        <v>803</v>
      </c>
      <c r="F19" s="390">
        <f>SUM(F20:F23)</f>
        <v>787</v>
      </c>
      <c r="G19" s="389">
        <f t="shared" si="0"/>
        <v>0.9800747198007472</v>
      </c>
      <c r="H19" s="372"/>
      <c r="I19" s="390">
        <v>0</v>
      </c>
      <c r="J19" s="390">
        <f>SUM(J20:J23)</f>
        <v>0</v>
      </c>
      <c r="K19" s="389" t="str">
        <f t="shared" si="1"/>
        <v>*</v>
      </c>
      <c r="L19" s="372"/>
      <c r="M19" s="390">
        <v>0</v>
      </c>
      <c r="N19" s="390">
        <f>SUM(N20:N23)</f>
        <v>0</v>
      </c>
      <c r="O19" s="389" t="str">
        <f t="shared" si="2"/>
        <v>*</v>
      </c>
      <c r="P19" s="391"/>
      <c r="Q19" s="392"/>
      <c r="R19" s="390">
        <v>1487.65</v>
      </c>
      <c r="S19" s="390">
        <f>SUM(S20:S23)</f>
        <v>1407</v>
      </c>
      <c r="T19" s="389">
        <f t="shared" si="3"/>
        <v>0.9457869794642556</v>
      </c>
      <c r="U19" s="365"/>
      <c r="V19" s="390">
        <v>0</v>
      </c>
      <c r="W19" s="390">
        <f>SUM(W20:W23)</f>
        <v>0</v>
      </c>
      <c r="X19" s="389" t="str">
        <f t="shared" si="4"/>
        <v>*</v>
      </c>
      <c r="Y19" s="399"/>
      <c r="Z19" s="390">
        <v>0</v>
      </c>
      <c r="AA19" s="390">
        <f>SUM(AA20:AA23)</f>
        <v>0</v>
      </c>
      <c r="AB19" s="389" t="str">
        <f t="shared" si="5"/>
        <v>*</v>
      </c>
    </row>
    <row r="20" spans="1:28" ht="13.5" customHeight="1">
      <c r="A20" s="338"/>
      <c r="B20" s="393" t="s">
        <v>1074</v>
      </c>
      <c r="C20" s="346"/>
      <c r="D20" s="346"/>
      <c r="E20" s="378">
        <v>133</v>
      </c>
      <c r="F20" s="378">
        <f>položky!E21-J20</f>
        <v>119</v>
      </c>
      <c r="G20" s="395">
        <f t="shared" si="0"/>
        <v>0.8947368421052632</v>
      </c>
      <c r="H20" s="351"/>
      <c r="I20" s="378">
        <v>0</v>
      </c>
      <c r="J20" s="378">
        <f>položky!AN21+položky!AR21+položky!AS21</f>
        <v>0</v>
      </c>
      <c r="K20" s="378" t="str">
        <f t="shared" si="1"/>
        <v>*</v>
      </c>
      <c r="L20" s="351"/>
      <c r="M20" s="378"/>
      <c r="N20" s="378"/>
      <c r="O20" s="378" t="str">
        <f t="shared" si="2"/>
        <v>*</v>
      </c>
      <c r="P20" s="380" t="s">
        <v>1074</v>
      </c>
      <c r="Q20" s="346"/>
      <c r="R20" s="378">
        <v>891.52</v>
      </c>
      <c r="S20" s="378">
        <f>položky!AY21-W20</f>
        <v>872</v>
      </c>
      <c r="T20" s="405">
        <f t="shared" si="3"/>
        <v>0.9781048097631012</v>
      </c>
      <c r="U20" s="406"/>
      <c r="V20" s="378">
        <v>0</v>
      </c>
      <c r="W20" s="378">
        <f>položky!CY21</f>
        <v>0</v>
      </c>
      <c r="X20" s="378" t="str">
        <f t="shared" si="4"/>
        <v>*</v>
      </c>
      <c r="Y20" s="381"/>
      <c r="Z20" s="378"/>
      <c r="AA20" s="378"/>
      <c r="AB20" s="378" t="str">
        <f t="shared" si="5"/>
        <v>*</v>
      </c>
    </row>
    <row r="21" spans="1:28" ht="13.5" customHeight="1">
      <c r="A21" s="338"/>
      <c r="B21" s="393" t="s">
        <v>1075</v>
      </c>
      <c r="C21" s="346"/>
      <c r="D21" s="346"/>
      <c r="E21" s="378">
        <v>0</v>
      </c>
      <c r="F21" s="378">
        <f>položky!E22-J21</f>
        <v>0</v>
      </c>
      <c r="G21" s="395" t="str">
        <f t="shared" si="0"/>
        <v>*</v>
      </c>
      <c r="H21" s="351"/>
      <c r="I21" s="378">
        <v>0</v>
      </c>
      <c r="J21" s="378">
        <f>položky!AN22</f>
        <v>0</v>
      </c>
      <c r="K21" s="378" t="str">
        <f t="shared" si="1"/>
        <v>*</v>
      </c>
      <c r="L21" s="351"/>
      <c r="M21" s="384"/>
      <c r="N21" s="384"/>
      <c r="O21" s="384" t="str">
        <f t="shared" si="2"/>
        <v>*</v>
      </c>
      <c r="P21" s="380" t="s">
        <v>1075</v>
      </c>
      <c r="Q21" s="346"/>
      <c r="R21" s="378">
        <v>78</v>
      </c>
      <c r="S21" s="378">
        <f>položky!AY22-W21</f>
        <v>69</v>
      </c>
      <c r="T21" s="409">
        <f t="shared" si="3"/>
        <v>0.8846153846153846</v>
      </c>
      <c r="U21" s="406"/>
      <c r="V21" s="378">
        <v>0</v>
      </c>
      <c r="W21" s="378">
        <f>položky!CY22</f>
        <v>0</v>
      </c>
      <c r="X21" s="384" t="str">
        <f t="shared" si="4"/>
        <v>*</v>
      </c>
      <c r="Y21" s="381"/>
      <c r="Z21" s="384"/>
      <c r="AA21" s="384"/>
      <c r="AB21" s="384" t="str">
        <f t="shared" si="5"/>
        <v>*</v>
      </c>
    </row>
    <row r="22" spans="1:28" ht="13.5" customHeight="1">
      <c r="A22" s="338"/>
      <c r="B22" s="393" t="s">
        <v>1076</v>
      </c>
      <c r="C22" s="346"/>
      <c r="D22" s="346"/>
      <c r="E22" s="378">
        <v>8</v>
      </c>
      <c r="F22" s="378">
        <f>položky!E23-J22</f>
        <v>7</v>
      </c>
      <c r="G22" s="395">
        <f t="shared" si="0"/>
        <v>0.875</v>
      </c>
      <c r="H22" s="351"/>
      <c r="I22" s="378">
        <v>0</v>
      </c>
      <c r="J22" s="378">
        <f>položky!AN23</f>
        <v>0</v>
      </c>
      <c r="K22" s="378" t="str">
        <f t="shared" si="1"/>
        <v>*</v>
      </c>
      <c r="L22" s="351"/>
      <c r="M22" s="384"/>
      <c r="N22" s="384"/>
      <c r="O22" s="384" t="str">
        <f t="shared" si="2"/>
        <v>*</v>
      </c>
      <c r="P22" s="380" t="s">
        <v>1076</v>
      </c>
      <c r="Q22" s="346"/>
      <c r="R22" s="378">
        <v>283.6</v>
      </c>
      <c r="S22" s="378">
        <f>položky!AY23-W22</f>
        <v>227</v>
      </c>
      <c r="T22" s="409">
        <f t="shared" si="3"/>
        <v>0.8004231311706629</v>
      </c>
      <c r="U22" s="406"/>
      <c r="V22" s="378">
        <v>0</v>
      </c>
      <c r="W22" s="378">
        <f>položky!CY23</f>
        <v>0</v>
      </c>
      <c r="X22" s="384" t="str">
        <f t="shared" si="4"/>
        <v>*</v>
      </c>
      <c r="Y22" s="381"/>
      <c r="Z22" s="384"/>
      <c r="AA22" s="384"/>
      <c r="AB22" s="384" t="str">
        <f t="shared" si="5"/>
        <v>*</v>
      </c>
    </row>
    <row r="23" spans="1:28" ht="13.5" customHeight="1">
      <c r="A23" s="338"/>
      <c r="B23" s="393" t="s">
        <v>1077</v>
      </c>
      <c r="C23" s="346"/>
      <c r="D23" s="346"/>
      <c r="E23" s="378">
        <v>662</v>
      </c>
      <c r="F23" s="378">
        <f>položky!E24</f>
        <v>661</v>
      </c>
      <c r="G23" s="395">
        <f t="shared" si="0"/>
        <v>0.9984894259818731</v>
      </c>
      <c r="H23" s="351"/>
      <c r="I23" s="378">
        <v>0</v>
      </c>
      <c r="J23" s="378">
        <f>položky!AN24</f>
        <v>0</v>
      </c>
      <c r="K23" s="378" t="str">
        <f t="shared" si="1"/>
        <v>*</v>
      </c>
      <c r="L23" s="351"/>
      <c r="M23" s="396"/>
      <c r="N23" s="396"/>
      <c r="O23" s="396" t="str">
        <f t="shared" si="2"/>
        <v>*</v>
      </c>
      <c r="P23" s="380" t="s">
        <v>1077</v>
      </c>
      <c r="Q23" s="346"/>
      <c r="R23" s="378">
        <v>234.53</v>
      </c>
      <c r="S23" s="378">
        <f>položky!AY24-W23</f>
        <v>239</v>
      </c>
      <c r="T23" s="397">
        <f t="shared" si="3"/>
        <v>1.0190593953865177</v>
      </c>
      <c r="U23" s="406"/>
      <c r="V23" s="378">
        <v>0</v>
      </c>
      <c r="W23" s="378">
        <f>položky!CY24</f>
        <v>0</v>
      </c>
      <c r="X23" s="396" t="str">
        <f t="shared" si="4"/>
        <v>*</v>
      </c>
      <c r="Y23" s="381"/>
      <c r="Z23" s="396"/>
      <c r="AA23" s="396"/>
      <c r="AB23" s="396" t="str">
        <f t="shared" si="5"/>
        <v>*</v>
      </c>
    </row>
    <row r="24" spans="1:28" ht="16.5" customHeight="1">
      <c r="A24" s="385" t="s">
        <v>1078</v>
      </c>
      <c r="B24" s="386"/>
      <c r="C24" s="387"/>
      <c r="D24" s="387"/>
      <c r="E24" s="390">
        <v>3143</v>
      </c>
      <c r="F24" s="390">
        <f>SUM(F25:F34)</f>
        <v>2935</v>
      </c>
      <c r="G24" s="389">
        <f t="shared" si="0"/>
        <v>0.9338211899459116</v>
      </c>
      <c r="H24" s="372"/>
      <c r="I24" s="390">
        <v>143</v>
      </c>
      <c r="J24" s="390">
        <f>SUM(J25:J34)</f>
        <v>148</v>
      </c>
      <c r="K24" s="389">
        <f t="shared" si="1"/>
        <v>1.034965034965035</v>
      </c>
      <c r="L24" s="372"/>
      <c r="M24" s="390">
        <v>0</v>
      </c>
      <c r="N24" s="390">
        <f>SUM(N25:N34)</f>
        <v>0</v>
      </c>
      <c r="O24" s="389" t="str">
        <f t="shared" si="2"/>
        <v>*</v>
      </c>
      <c r="P24" s="391"/>
      <c r="Q24" s="392"/>
      <c r="R24" s="390">
        <v>13317</v>
      </c>
      <c r="S24" s="390">
        <f>SUM(S25:S34)</f>
        <v>12447</v>
      </c>
      <c r="T24" s="389">
        <f t="shared" si="3"/>
        <v>0.9346699707141248</v>
      </c>
      <c r="U24" s="365"/>
      <c r="V24" s="390">
        <v>600</v>
      </c>
      <c r="W24" s="390">
        <f>SUM(W25:W34)</f>
        <v>371</v>
      </c>
      <c r="X24" s="389">
        <f t="shared" si="4"/>
        <v>0.6183333333333333</v>
      </c>
      <c r="Y24" s="399"/>
      <c r="Z24" s="390">
        <v>0</v>
      </c>
      <c r="AA24" s="390">
        <f>SUM(AA25:AA34)</f>
        <v>0</v>
      </c>
      <c r="AB24" s="389" t="str">
        <f t="shared" si="5"/>
        <v>*</v>
      </c>
    </row>
    <row r="25" spans="1:28" ht="13.5" customHeight="1">
      <c r="A25" s="410"/>
      <c r="B25" s="393" t="s">
        <v>1079</v>
      </c>
      <c r="C25" s="346"/>
      <c r="D25" s="346"/>
      <c r="E25" s="378">
        <v>84</v>
      </c>
      <c r="F25" s="378">
        <f>položky!E26-J25</f>
        <v>84</v>
      </c>
      <c r="G25" s="395">
        <f t="shared" si="0"/>
        <v>1</v>
      </c>
      <c r="H25" s="351"/>
      <c r="I25" s="378">
        <v>0</v>
      </c>
      <c r="J25" s="378">
        <f>položky!AN26</f>
        <v>0</v>
      </c>
      <c r="K25" s="395" t="str">
        <f t="shared" si="1"/>
        <v>*</v>
      </c>
      <c r="L25" s="351"/>
      <c r="M25" s="378"/>
      <c r="N25" s="378"/>
      <c r="O25" s="395" t="str">
        <f t="shared" si="2"/>
        <v>*</v>
      </c>
      <c r="P25" s="380" t="s">
        <v>1079</v>
      </c>
      <c r="Q25" s="346"/>
      <c r="R25" s="378">
        <v>508.92</v>
      </c>
      <c r="S25" s="378">
        <f>položky!AY26-W25</f>
        <v>468</v>
      </c>
      <c r="T25" s="395">
        <f t="shared" si="3"/>
        <v>0.9195944352746993</v>
      </c>
      <c r="U25" s="406"/>
      <c r="V25" s="378">
        <v>0</v>
      </c>
      <c r="W25" s="378">
        <f>položky!CY26</f>
        <v>0</v>
      </c>
      <c r="X25" s="395" t="str">
        <f t="shared" si="4"/>
        <v>*</v>
      </c>
      <c r="Y25" s="381"/>
      <c r="Z25" s="378"/>
      <c r="AA25" s="378"/>
      <c r="AB25" s="395" t="str">
        <f t="shared" si="5"/>
        <v>*</v>
      </c>
    </row>
    <row r="26" spans="1:28" ht="13.5" customHeight="1">
      <c r="A26" s="338"/>
      <c r="B26" s="393" t="s">
        <v>1080</v>
      </c>
      <c r="C26" s="346"/>
      <c r="D26" s="346"/>
      <c r="E26" s="378">
        <v>0</v>
      </c>
      <c r="F26" s="378">
        <f>položky!E27-J26</f>
        <v>0</v>
      </c>
      <c r="G26" s="395" t="str">
        <f t="shared" si="0"/>
        <v>*</v>
      </c>
      <c r="H26" s="351"/>
      <c r="I26" s="378">
        <v>0</v>
      </c>
      <c r="J26" s="378">
        <f>položky!AN27</f>
        <v>0</v>
      </c>
      <c r="K26" s="395" t="str">
        <f t="shared" si="1"/>
        <v>*</v>
      </c>
      <c r="L26" s="351"/>
      <c r="M26" s="384"/>
      <c r="N26" s="384"/>
      <c r="O26" s="395" t="str">
        <f t="shared" si="2"/>
        <v>*</v>
      </c>
      <c r="P26" s="380" t="s">
        <v>1080</v>
      </c>
      <c r="Q26" s="346"/>
      <c r="R26" s="378">
        <v>1899</v>
      </c>
      <c r="S26" s="378">
        <f>položky!AY27-W26</f>
        <v>1728</v>
      </c>
      <c r="T26" s="395">
        <f t="shared" si="3"/>
        <v>0.909952606635071</v>
      </c>
      <c r="U26" s="406"/>
      <c r="V26" s="378">
        <v>0</v>
      </c>
      <c r="W26" s="378">
        <f>položky!CY27</f>
        <v>0</v>
      </c>
      <c r="X26" s="395" t="str">
        <f t="shared" si="4"/>
        <v>*</v>
      </c>
      <c r="Y26" s="381"/>
      <c r="Z26" s="384"/>
      <c r="AA26" s="384"/>
      <c r="AB26" s="395" t="str">
        <f t="shared" si="5"/>
        <v>*</v>
      </c>
    </row>
    <row r="27" spans="1:28" ht="13.5" customHeight="1">
      <c r="A27" s="338"/>
      <c r="B27" s="393" t="s">
        <v>1081</v>
      </c>
      <c r="C27" s="346"/>
      <c r="D27" s="346"/>
      <c r="E27" s="378">
        <v>531</v>
      </c>
      <c r="F27" s="378">
        <f>položky!E28-J27</f>
        <v>576</v>
      </c>
      <c r="G27" s="395">
        <f t="shared" si="0"/>
        <v>1.0847457627118644</v>
      </c>
      <c r="H27" s="351"/>
      <c r="I27" s="378">
        <v>143</v>
      </c>
      <c r="J27" s="378">
        <f>příjmy!H117+příjmy!H123</f>
        <v>148</v>
      </c>
      <c r="K27" s="395">
        <f t="shared" si="1"/>
        <v>1.034965034965035</v>
      </c>
      <c r="L27" s="351"/>
      <c r="M27" s="384"/>
      <c r="N27" s="384"/>
      <c r="O27" s="395" t="str">
        <f t="shared" si="2"/>
        <v>*</v>
      </c>
      <c r="P27" s="380" t="s">
        <v>1081</v>
      </c>
      <c r="Q27" s="346"/>
      <c r="R27" s="378">
        <v>7910.08</v>
      </c>
      <c r="S27" s="378">
        <f>položky!AY28-W27</f>
        <v>7263</v>
      </c>
      <c r="T27" s="395">
        <f t="shared" si="3"/>
        <v>0.9181955176180266</v>
      </c>
      <c r="U27" s="406"/>
      <c r="V27" s="378">
        <v>0</v>
      </c>
      <c r="W27" s="378">
        <f>položky!CY28</f>
        <v>0</v>
      </c>
      <c r="X27" s="395" t="str">
        <f t="shared" si="4"/>
        <v>*</v>
      </c>
      <c r="Y27" s="381"/>
      <c r="Z27" s="384"/>
      <c r="AA27" s="384"/>
      <c r="AB27" s="395" t="str">
        <f t="shared" si="5"/>
        <v>*</v>
      </c>
    </row>
    <row r="28" spans="1:28" ht="13.5" customHeight="1">
      <c r="A28" s="338"/>
      <c r="B28" s="393" t="s">
        <v>1140</v>
      </c>
      <c r="C28" s="346"/>
      <c r="D28" s="346"/>
      <c r="E28" s="378">
        <v>17</v>
      </c>
      <c r="F28" s="378">
        <f>položky!E29-J28</f>
        <v>43</v>
      </c>
      <c r="G28" s="395">
        <f t="shared" si="0"/>
        <v>2.5294117647058822</v>
      </c>
      <c r="H28" s="351"/>
      <c r="I28" s="378">
        <v>0</v>
      </c>
      <c r="J28" s="378">
        <f>položky!AQ29</f>
        <v>0</v>
      </c>
      <c r="K28" s="395" t="str">
        <f t="shared" si="1"/>
        <v>*</v>
      </c>
      <c r="L28" s="351"/>
      <c r="M28" s="384"/>
      <c r="N28" s="384"/>
      <c r="O28" s="395" t="str">
        <f t="shared" si="2"/>
        <v>*</v>
      </c>
      <c r="P28" s="380" t="s">
        <v>1140</v>
      </c>
      <c r="Q28" s="346"/>
      <c r="R28" s="378">
        <v>711</v>
      </c>
      <c r="S28" s="378">
        <f>položky!AY29-W28</f>
        <v>720</v>
      </c>
      <c r="T28" s="395">
        <f t="shared" si="3"/>
        <v>1.0126582278481013</v>
      </c>
      <c r="U28" s="406"/>
      <c r="V28" s="378">
        <v>0</v>
      </c>
      <c r="W28" s="378">
        <f>položky!CY29</f>
        <v>0</v>
      </c>
      <c r="X28" s="395" t="str">
        <f t="shared" si="4"/>
        <v>*</v>
      </c>
      <c r="Y28" s="381"/>
      <c r="Z28" s="384"/>
      <c r="AA28" s="384"/>
      <c r="AB28" s="395" t="str">
        <f t="shared" si="5"/>
        <v>*</v>
      </c>
    </row>
    <row r="29" spans="1:28" ht="13.5" customHeight="1">
      <c r="A29" s="338"/>
      <c r="B29" s="393" t="s">
        <v>1141</v>
      </c>
      <c r="C29" s="346"/>
      <c r="D29" s="346"/>
      <c r="E29" s="378">
        <v>40</v>
      </c>
      <c r="F29" s="378">
        <f>položky!E30-J29</f>
        <v>34</v>
      </c>
      <c r="G29" s="395">
        <f t="shared" si="0"/>
        <v>0.85</v>
      </c>
      <c r="H29" s="351"/>
      <c r="I29" s="378">
        <v>0</v>
      </c>
      <c r="J29" s="378">
        <f>položky!AN30</f>
        <v>0</v>
      </c>
      <c r="K29" s="395" t="str">
        <f t="shared" si="1"/>
        <v>*</v>
      </c>
      <c r="L29" s="351"/>
      <c r="M29" s="384"/>
      <c r="N29" s="384"/>
      <c r="O29" s="395" t="str">
        <f t="shared" si="2"/>
        <v>*</v>
      </c>
      <c r="P29" s="380" t="s">
        <v>1141</v>
      </c>
      <c r="Q29" s="346"/>
      <c r="R29" s="378">
        <v>1209</v>
      </c>
      <c r="S29" s="378">
        <f>položky!AY30-W29</f>
        <v>1261</v>
      </c>
      <c r="T29" s="395">
        <f t="shared" si="3"/>
        <v>1.043010752688172</v>
      </c>
      <c r="U29" s="406"/>
      <c r="V29" s="378">
        <v>200</v>
      </c>
      <c r="W29" s="378">
        <f>položky!CY30</f>
        <v>0</v>
      </c>
      <c r="X29" s="395" t="str">
        <f t="shared" si="4"/>
        <v>*</v>
      </c>
      <c r="Y29" s="381"/>
      <c r="Z29" s="384"/>
      <c r="AA29" s="384"/>
      <c r="AB29" s="395" t="str">
        <f t="shared" si="5"/>
        <v>*</v>
      </c>
    </row>
    <row r="30" spans="1:28" ht="13.5" customHeight="1">
      <c r="A30" s="338"/>
      <c r="B30" s="393" t="s">
        <v>1084</v>
      </c>
      <c r="C30" s="346"/>
      <c r="D30" s="346"/>
      <c r="E30" s="378">
        <v>297</v>
      </c>
      <c r="F30" s="378">
        <f>položky!E31-J30</f>
        <v>229</v>
      </c>
      <c r="G30" s="395">
        <f t="shared" si="0"/>
        <v>0.7710437710437711</v>
      </c>
      <c r="H30" s="351"/>
      <c r="I30" s="378">
        <v>0</v>
      </c>
      <c r="J30" s="378">
        <f>položky!AN31</f>
        <v>0</v>
      </c>
      <c r="K30" s="395" t="str">
        <f t="shared" si="1"/>
        <v>*</v>
      </c>
      <c r="L30" s="351"/>
      <c r="M30" s="384"/>
      <c r="N30" s="384"/>
      <c r="O30" s="395" t="str">
        <f t="shared" si="2"/>
        <v>*</v>
      </c>
      <c r="P30" s="380" t="s">
        <v>1084</v>
      </c>
      <c r="Q30" s="346"/>
      <c r="R30" s="378">
        <v>517</v>
      </c>
      <c r="S30" s="378">
        <f>položky!AY31-W30</f>
        <v>454</v>
      </c>
      <c r="T30" s="395">
        <f t="shared" si="3"/>
        <v>0.8781431334622823</v>
      </c>
      <c r="U30" s="406"/>
      <c r="V30" s="378">
        <v>0</v>
      </c>
      <c r="W30" s="378">
        <f>položky!CY31</f>
        <v>0</v>
      </c>
      <c r="X30" s="395" t="str">
        <f t="shared" si="4"/>
        <v>*</v>
      </c>
      <c r="Y30" s="381"/>
      <c r="Z30" s="384"/>
      <c r="AA30" s="384"/>
      <c r="AB30" s="395" t="str">
        <f t="shared" si="5"/>
        <v>*</v>
      </c>
    </row>
    <row r="31" spans="1:28" ht="13.5" customHeight="1">
      <c r="A31" s="338"/>
      <c r="B31" s="393" t="s">
        <v>1085</v>
      </c>
      <c r="C31" s="346"/>
      <c r="D31" s="346"/>
      <c r="E31" s="378">
        <v>629</v>
      </c>
      <c r="F31" s="378">
        <f>položky!E32-J31</f>
        <v>479</v>
      </c>
      <c r="G31" s="395">
        <f t="shared" si="0"/>
        <v>0.7615262321144675</v>
      </c>
      <c r="H31" s="351"/>
      <c r="I31" s="378">
        <v>0</v>
      </c>
      <c r="J31" s="378">
        <f>položky!AN32</f>
        <v>0</v>
      </c>
      <c r="K31" s="395" t="str">
        <f t="shared" si="1"/>
        <v>*</v>
      </c>
      <c r="L31" s="351"/>
      <c r="M31" s="384"/>
      <c r="N31" s="384"/>
      <c r="O31" s="395" t="str">
        <f t="shared" si="2"/>
        <v>*</v>
      </c>
      <c r="P31" s="380" t="s">
        <v>1085</v>
      </c>
      <c r="Q31" s="346"/>
      <c r="R31" s="378">
        <v>292</v>
      </c>
      <c r="S31" s="378">
        <f>položky!AY32-W31</f>
        <v>335</v>
      </c>
      <c r="T31" s="395">
        <f t="shared" si="3"/>
        <v>1.1472602739726028</v>
      </c>
      <c r="U31" s="406"/>
      <c r="V31" s="378">
        <v>0</v>
      </c>
      <c r="W31" s="378">
        <f>položky!CY32</f>
        <v>0</v>
      </c>
      <c r="X31" s="395" t="str">
        <f t="shared" si="4"/>
        <v>*</v>
      </c>
      <c r="Y31" s="381"/>
      <c r="Z31" s="384"/>
      <c r="AA31" s="384"/>
      <c r="AB31" s="395" t="str">
        <f t="shared" si="5"/>
        <v>*</v>
      </c>
    </row>
    <row r="32" spans="1:28" ht="13.5" customHeight="1">
      <c r="A32" s="338"/>
      <c r="B32" s="393" t="s">
        <v>1142</v>
      </c>
      <c r="C32" s="346"/>
      <c r="D32" s="346"/>
      <c r="E32" s="378">
        <v>1279</v>
      </c>
      <c r="F32" s="378">
        <f>položky!E33-J32</f>
        <v>1227</v>
      </c>
      <c r="G32" s="395">
        <f t="shared" si="0"/>
        <v>0.9593432369038312</v>
      </c>
      <c r="H32" s="351"/>
      <c r="I32" s="378">
        <v>0</v>
      </c>
      <c r="J32" s="378">
        <f>položky!AN33</f>
        <v>0</v>
      </c>
      <c r="K32" s="395" t="str">
        <f t="shared" si="1"/>
        <v>*</v>
      </c>
      <c r="L32" s="351"/>
      <c r="M32" s="384"/>
      <c r="N32" s="384"/>
      <c r="O32" s="395" t="str">
        <f t="shared" si="2"/>
        <v>*</v>
      </c>
      <c r="P32" s="380" t="s">
        <v>1142</v>
      </c>
      <c r="Q32" s="346"/>
      <c r="R32" s="378">
        <v>52</v>
      </c>
      <c r="S32" s="378">
        <f>položky!AY33-W32</f>
        <v>36</v>
      </c>
      <c r="T32" s="395">
        <f t="shared" si="3"/>
        <v>0.6923076923076923</v>
      </c>
      <c r="U32" s="406"/>
      <c r="V32" s="378">
        <v>0</v>
      </c>
      <c r="W32" s="378">
        <f>položky!CY33</f>
        <v>0</v>
      </c>
      <c r="X32" s="395" t="str">
        <f t="shared" si="4"/>
        <v>*</v>
      </c>
      <c r="Y32" s="381"/>
      <c r="Z32" s="384"/>
      <c r="AA32" s="384"/>
      <c r="AB32" s="395" t="str">
        <f t="shared" si="5"/>
        <v>*</v>
      </c>
    </row>
    <row r="33" spans="1:28" ht="13.5" customHeight="1">
      <c r="A33" s="338"/>
      <c r="B33" s="393" t="s">
        <v>1087</v>
      </c>
      <c r="C33" s="346"/>
      <c r="D33" s="346"/>
      <c r="E33" s="378">
        <v>251</v>
      </c>
      <c r="F33" s="378">
        <f>položky!E34-J33</f>
        <v>243</v>
      </c>
      <c r="G33" s="395">
        <f t="shared" si="0"/>
        <v>0.9681274900398407</v>
      </c>
      <c r="H33" s="351"/>
      <c r="I33" s="378">
        <v>0</v>
      </c>
      <c r="J33" s="378">
        <f>položky!AN34</f>
        <v>0</v>
      </c>
      <c r="K33" s="395" t="str">
        <f t="shared" si="1"/>
        <v>*</v>
      </c>
      <c r="L33" s="351"/>
      <c r="M33" s="384"/>
      <c r="N33" s="384"/>
      <c r="O33" s="395" t="str">
        <f t="shared" si="2"/>
        <v>*</v>
      </c>
      <c r="P33" s="380" t="s">
        <v>1087</v>
      </c>
      <c r="Q33" s="346"/>
      <c r="R33" s="378">
        <v>178</v>
      </c>
      <c r="S33" s="378">
        <f>položky!AY34-W33</f>
        <v>164</v>
      </c>
      <c r="T33" s="395">
        <f t="shared" si="3"/>
        <v>0.9213483146067416</v>
      </c>
      <c r="U33" s="406"/>
      <c r="V33" s="378">
        <v>400</v>
      </c>
      <c r="W33" s="378">
        <f>položky!CY34</f>
        <v>371</v>
      </c>
      <c r="X33" s="395">
        <f t="shared" si="4"/>
        <v>0.9275</v>
      </c>
      <c r="Y33" s="381"/>
      <c r="Z33" s="384"/>
      <c r="AA33" s="384"/>
      <c r="AB33" s="395" t="str">
        <f t="shared" si="5"/>
        <v>*</v>
      </c>
    </row>
    <row r="34" spans="1:28" ht="13.5" customHeight="1">
      <c r="A34" s="338"/>
      <c r="B34" s="393" t="s">
        <v>1143</v>
      </c>
      <c r="C34" s="346"/>
      <c r="D34" s="346"/>
      <c r="E34" s="378">
        <v>15</v>
      </c>
      <c r="F34" s="378">
        <f>položky!E35-J34</f>
        <v>20</v>
      </c>
      <c r="G34" s="395">
        <f t="shared" si="0"/>
        <v>1.3333333333333333</v>
      </c>
      <c r="H34" s="351"/>
      <c r="I34" s="378">
        <v>0</v>
      </c>
      <c r="J34" s="378">
        <f>položky!AN35</f>
        <v>0</v>
      </c>
      <c r="K34" s="395" t="str">
        <f t="shared" si="1"/>
        <v>*</v>
      </c>
      <c r="L34" s="351"/>
      <c r="M34" s="384"/>
      <c r="N34" s="384"/>
      <c r="O34" s="395" t="str">
        <f t="shared" si="2"/>
        <v>*</v>
      </c>
      <c r="P34" s="380" t="s">
        <v>1143</v>
      </c>
      <c r="Q34" s="346"/>
      <c r="R34" s="378">
        <v>40</v>
      </c>
      <c r="S34" s="378">
        <f>položky!AY35-W34</f>
        <v>18</v>
      </c>
      <c r="T34" s="395">
        <f t="shared" si="3"/>
        <v>0.45</v>
      </c>
      <c r="U34" s="406"/>
      <c r="V34" s="378">
        <v>0</v>
      </c>
      <c r="W34" s="378">
        <f>položky!CY35</f>
        <v>0</v>
      </c>
      <c r="X34" s="395" t="str">
        <f t="shared" si="4"/>
        <v>*</v>
      </c>
      <c r="Y34" s="381"/>
      <c r="Z34" s="384"/>
      <c r="AA34" s="384"/>
      <c r="AB34" s="395" t="str">
        <f t="shared" si="5"/>
        <v>*</v>
      </c>
    </row>
    <row r="35" spans="1:28" ht="16.5" customHeight="1">
      <c r="A35" s="385" t="s">
        <v>1089</v>
      </c>
      <c r="B35" s="386"/>
      <c r="C35" s="387"/>
      <c r="D35" s="387"/>
      <c r="E35" s="390">
        <v>4697</v>
      </c>
      <c r="F35" s="390">
        <f>SUM(F36:F41)</f>
        <v>4701</v>
      </c>
      <c r="G35" s="389">
        <f t="shared" si="0"/>
        <v>1.0008516074089844</v>
      </c>
      <c r="H35" s="372"/>
      <c r="I35" s="390">
        <v>0</v>
      </c>
      <c r="J35" s="390">
        <f>SUM(J36:J41)</f>
        <v>0</v>
      </c>
      <c r="K35" s="389" t="str">
        <f t="shared" si="1"/>
        <v>*</v>
      </c>
      <c r="L35" s="372"/>
      <c r="M35" s="390">
        <v>0</v>
      </c>
      <c r="N35" s="390">
        <f>SUM(N36:N41)</f>
        <v>0</v>
      </c>
      <c r="O35" s="389" t="str">
        <f t="shared" si="2"/>
        <v>*</v>
      </c>
      <c r="P35" s="391"/>
      <c r="Q35" s="392"/>
      <c r="R35" s="390">
        <v>4843</v>
      </c>
      <c r="S35" s="390">
        <f>SUM(S36:S41)</f>
        <v>4800</v>
      </c>
      <c r="T35" s="389">
        <f t="shared" si="3"/>
        <v>0.9911212058641338</v>
      </c>
      <c r="U35" s="365"/>
      <c r="V35" s="390">
        <v>0</v>
      </c>
      <c r="W35" s="390">
        <f>SUM(W36:W41)</f>
        <v>0</v>
      </c>
      <c r="X35" s="389" t="str">
        <f t="shared" si="4"/>
        <v>*</v>
      </c>
      <c r="Y35" s="399"/>
      <c r="Z35" s="390">
        <v>0</v>
      </c>
      <c r="AA35" s="390">
        <f>SUM(AA36:AA41)</f>
        <v>0</v>
      </c>
      <c r="AB35" s="389" t="str">
        <f t="shared" si="5"/>
        <v>*</v>
      </c>
    </row>
    <row r="36" spans="1:28" ht="13.5" customHeight="1">
      <c r="A36" s="338"/>
      <c r="B36" s="393" t="s">
        <v>1090</v>
      </c>
      <c r="C36" s="346"/>
      <c r="D36" s="346"/>
      <c r="E36" s="378">
        <v>0</v>
      </c>
      <c r="F36" s="378">
        <f>položky!E37-J36</f>
        <v>0</v>
      </c>
      <c r="G36" s="395" t="str">
        <f t="shared" si="0"/>
        <v>*</v>
      </c>
      <c r="H36" s="351"/>
      <c r="I36" s="378">
        <v>0</v>
      </c>
      <c r="J36" s="378">
        <f>položky!AN37</f>
        <v>0</v>
      </c>
      <c r="K36" s="395" t="str">
        <f t="shared" si="1"/>
        <v>*</v>
      </c>
      <c r="L36" s="351"/>
      <c r="M36" s="378"/>
      <c r="N36" s="378"/>
      <c r="O36" s="395" t="str">
        <f t="shared" si="2"/>
        <v>*</v>
      </c>
      <c r="P36" s="380" t="s">
        <v>1090</v>
      </c>
      <c r="Q36" s="346"/>
      <c r="R36" s="378">
        <v>15</v>
      </c>
      <c r="S36" s="378">
        <f>položky!AY37-W36</f>
        <v>3</v>
      </c>
      <c r="T36" s="395">
        <f t="shared" si="3"/>
        <v>0.2</v>
      </c>
      <c r="U36" s="406"/>
      <c r="V36" s="378">
        <v>0</v>
      </c>
      <c r="W36" s="378">
        <f>položky!CY37</f>
        <v>0</v>
      </c>
      <c r="X36" s="395" t="str">
        <f t="shared" si="4"/>
        <v>*</v>
      </c>
      <c r="Y36" s="381"/>
      <c r="Z36" s="378"/>
      <c r="AA36" s="378"/>
      <c r="AB36" s="395" t="str">
        <f t="shared" si="5"/>
        <v>*</v>
      </c>
    </row>
    <row r="37" spans="1:28" ht="13.5" customHeight="1">
      <c r="A37" s="338"/>
      <c r="B37" s="393" t="s">
        <v>1091</v>
      </c>
      <c r="C37" s="346"/>
      <c r="D37" s="346"/>
      <c r="E37" s="378">
        <v>0</v>
      </c>
      <c r="F37" s="378">
        <f>položky!E38-J37</f>
        <v>0</v>
      </c>
      <c r="G37" s="395" t="str">
        <f t="shared" si="0"/>
        <v>*</v>
      </c>
      <c r="H37" s="351"/>
      <c r="I37" s="378">
        <v>0</v>
      </c>
      <c r="J37" s="378">
        <f>položky!AN38</f>
        <v>0</v>
      </c>
      <c r="K37" s="395" t="str">
        <f t="shared" si="1"/>
        <v>*</v>
      </c>
      <c r="L37" s="351"/>
      <c r="M37" s="384"/>
      <c r="N37" s="384"/>
      <c r="O37" s="395" t="str">
        <f t="shared" si="2"/>
        <v>*</v>
      </c>
      <c r="P37" s="380" t="s">
        <v>1091</v>
      </c>
      <c r="Q37" s="346"/>
      <c r="R37" s="378">
        <v>0</v>
      </c>
      <c r="S37" s="378">
        <f>položky!AY38-W37</f>
        <v>259</v>
      </c>
      <c r="T37" s="395" t="str">
        <f t="shared" si="3"/>
        <v>*</v>
      </c>
      <c r="U37" s="406"/>
      <c r="V37" s="378">
        <v>0</v>
      </c>
      <c r="W37" s="378">
        <f>položky!CY38</f>
        <v>0</v>
      </c>
      <c r="X37" s="395" t="str">
        <f t="shared" si="4"/>
        <v>*</v>
      </c>
      <c r="Y37" s="381"/>
      <c r="Z37" s="384"/>
      <c r="AA37" s="384"/>
      <c r="AB37" s="395" t="str">
        <f t="shared" si="5"/>
        <v>*</v>
      </c>
    </row>
    <row r="38" spans="1:28" ht="13.5" customHeight="1">
      <c r="A38" s="338"/>
      <c r="B38" s="393" t="s">
        <v>1144</v>
      </c>
      <c r="C38" s="346"/>
      <c r="D38" s="346"/>
      <c r="E38" s="378">
        <v>200</v>
      </c>
      <c r="F38" s="378">
        <f>položky!E39-J38</f>
        <v>200</v>
      </c>
      <c r="G38" s="395">
        <f t="shared" si="0"/>
        <v>1</v>
      </c>
      <c r="H38" s="351"/>
      <c r="I38" s="378">
        <v>0</v>
      </c>
      <c r="J38" s="378">
        <f>položky!AN39</f>
        <v>0</v>
      </c>
      <c r="K38" s="395" t="str">
        <f t="shared" si="1"/>
        <v>*</v>
      </c>
      <c r="L38" s="351"/>
      <c r="M38" s="396"/>
      <c r="N38" s="396"/>
      <c r="O38" s="395" t="str">
        <f t="shared" si="2"/>
        <v>*</v>
      </c>
      <c r="P38" s="380" t="s">
        <v>1144</v>
      </c>
      <c r="Q38" s="346"/>
      <c r="R38" s="378">
        <v>275</v>
      </c>
      <c r="S38" s="378">
        <f>položky!AY39-W38</f>
        <v>0</v>
      </c>
      <c r="T38" s="395" t="str">
        <f t="shared" si="3"/>
        <v>*</v>
      </c>
      <c r="U38" s="406"/>
      <c r="V38" s="378">
        <v>0</v>
      </c>
      <c r="W38" s="378">
        <f>položky!CY39</f>
        <v>0</v>
      </c>
      <c r="X38" s="395" t="str">
        <f t="shared" si="4"/>
        <v>*</v>
      </c>
      <c r="Y38" s="381"/>
      <c r="Z38" s="396"/>
      <c r="AA38" s="396"/>
      <c r="AB38" s="395" t="str">
        <f t="shared" si="5"/>
        <v>*</v>
      </c>
    </row>
    <row r="39" spans="1:28" ht="13.5" customHeight="1">
      <c r="A39" s="338"/>
      <c r="B39" s="393" t="s">
        <v>1093</v>
      </c>
      <c r="C39" s="346"/>
      <c r="D39" s="346"/>
      <c r="E39" s="378">
        <v>790</v>
      </c>
      <c r="F39" s="378">
        <f>položky!E40</f>
        <v>790</v>
      </c>
      <c r="G39" s="395">
        <f aca="true" t="shared" si="6" ref="G39:G67">IF(OR(F39=0,E39=0),"*",F39/E39)</f>
        <v>1</v>
      </c>
      <c r="H39" s="351"/>
      <c r="I39" s="378">
        <v>0</v>
      </c>
      <c r="J39" s="378">
        <f>položky!AS40</f>
        <v>0</v>
      </c>
      <c r="K39" s="395" t="str">
        <f aca="true" t="shared" si="7" ref="K39:K67">IF(OR(J39=0,I39=0),"*",J39/I39)</f>
        <v>*</v>
      </c>
      <c r="L39" s="351"/>
      <c r="M39" s="396"/>
      <c r="N39" s="396">
        <v>0</v>
      </c>
      <c r="O39" s="395" t="str">
        <f aca="true" t="shared" si="8" ref="O39:O67">IF(OR(N39=0,M39=0),"*",N39/M39)</f>
        <v>*</v>
      </c>
      <c r="P39" s="380" t="s">
        <v>1093</v>
      </c>
      <c r="Q39" s="346"/>
      <c r="R39" s="378">
        <v>898</v>
      </c>
      <c r="S39" s="378">
        <f>položky!AY40-W39</f>
        <v>903</v>
      </c>
      <c r="T39" s="395">
        <f aca="true" t="shared" si="9" ref="T39:T67">IF(OR(S39=0,R39=0),"*",S39/R39)</f>
        <v>1.0055679287305122</v>
      </c>
      <c r="U39" s="406"/>
      <c r="V39" s="378">
        <v>0</v>
      </c>
      <c r="W39" s="378">
        <f>položky!CY40</f>
        <v>0</v>
      </c>
      <c r="X39" s="395" t="str">
        <f t="shared" si="4"/>
        <v>*</v>
      </c>
      <c r="Y39" s="381"/>
      <c r="Z39" s="396"/>
      <c r="AA39" s="396"/>
      <c r="AB39" s="395" t="str">
        <f t="shared" si="5"/>
        <v>*</v>
      </c>
    </row>
    <row r="40" spans="1:28" ht="13.5" customHeight="1">
      <c r="A40" s="338"/>
      <c r="B40" s="393" t="s">
        <v>1145</v>
      </c>
      <c r="C40" s="346"/>
      <c r="D40" s="346"/>
      <c r="E40" s="378">
        <v>1944</v>
      </c>
      <c r="F40" s="378">
        <f>příjmy!H241+příjmy!H242</f>
        <v>1943</v>
      </c>
      <c r="G40" s="395">
        <f t="shared" si="6"/>
        <v>0.9994855967078189</v>
      </c>
      <c r="H40" s="351"/>
      <c r="I40" s="378">
        <v>0</v>
      </c>
      <c r="J40" s="378">
        <v>0</v>
      </c>
      <c r="K40" s="395" t="str">
        <f t="shared" si="7"/>
        <v>*</v>
      </c>
      <c r="L40" s="351"/>
      <c r="M40" s="396"/>
      <c r="N40" s="396"/>
      <c r="O40" s="395" t="str">
        <f t="shared" si="8"/>
        <v>*</v>
      </c>
      <c r="P40" s="380" t="s">
        <v>1145</v>
      </c>
      <c r="Q40" s="346"/>
      <c r="R40" s="378">
        <v>2350</v>
      </c>
      <c r="S40" s="378">
        <f>položky!AY41</f>
        <v>2349</v>
      </c>
      <c r="T40" s="395">
        <f t="shared" si="9"/>
        <v>0.9995744680851064</v>
      </c>
      <c r="U40" s="406"/>
      <c r="V40" s="378"/>
      <c r="W40" s="378"/>
      <c r="X40" s="395"/>
      <c r="Y40" s="381"/>
      <c r="Z40" s="396"/>
      <c r="AA40" s="396"/>
      <c r="AB40" s="395"/>
    </row>
    <row r="41" spans="1:28" ht="13.5" customHeight="1">
      <c r="A41" s="338"/>
      <c r="B41" s="411" t="s">
        <v>1095</v>
      </c>
      <c r="C41" s="346"/>
      <c r="D41" s="346"/>
      <c r="E41" s="378">
        <v>1763</v>
      </c>
      <c r="F41" s="378">
        <f>položky!E42-J41</f>
        <v>1768</v>
      </c>
      <c r="G41" s="395">
        <f t="shared" si="6"/>
        <v>1.0028360748723766</v>
      </c>
      <c r="H41" s="351"/>
      <c r="I41" s="378">
        <v>0</v>
      </c>
      <c r="J41" s="378">
        <f>položky!AN42+položky!AR42</f>
        <v>0</v>
      </c>
      <c r="K41" s="395" t="str">
        <f t="shared" si="7"/>
        <v>*</v>
      </c>
      <c r="L41" s="351"/>
      <c r="M41" s="396"/>
      <c r="N41" s="396"/>
      <c r="O41" s="395" t="str">
        <f t="shared" si="8"/>
        <v>*</v>
      </c>
      <c r="P41" s="412" t="s">
        <v>1095</v>
      </c>
      <c r="Q41" s="346"/>
      <c r="R41" s="378">
        <v>1305</v>
      </c>
      <c r="S41" s="378">
        <f>položky!AY42-W41</f>
        <v>1286</v>
      </c>
      <c r="T41" s="395">
        <f t="shared" si="9"/>
        <v>0.98544061302682</v>
      </c>
      <c r="U41" s="406"/>
      <c r="V41" s="378">
        <v>0</v>
      </c>
      <c r="W41" s="378">
        <f>položky!CY42</f>
        <v>0</v>
      </c>
      <c r="X41" s="395" t="str">
        <f aca="true" t="shared" si="10" ref="X41:X67">IF(OR(W41=0,V41=0),"*",W41/V41)</f>
        <v>*</v>
      </c>
      <c r="Y41" s="381"/>
      <c r="Z41" s="396"/>
      <c r="AA41" s="396"/>
      <c r="AB41" s="395" t="str">
        <f aca="true" t="shared" si="11" ref="AB41:AB67">IF(OR(AA41=0,Z41=0),"*",AA41/Z41)</f>
        <v>*</v>
      </c>
    </row>
    <row r="42" spans="1:28" ht="16.5" customHeight="1">
      <c r="A42" s="385" t="s">
        <v>1096</v>
      </c>
      <c r="B42" s="386"/>
      <c r="C42" s="387"/>
      <c r="D42" s="387"/>
      <c r="E42" s="390">
        <v>11826</v>
      </c>
      <c r="F42" s="390">
        <f>SUM(F43:F59)</f>
        <v>11709</v>
      </c>
      <c r="G42" s="389">
        <f t="shared" si="6"/>
        <v>0.9901065449010654</v>
      </c>
      <c r="H42" s="413"/>
      <c r="I42" s="390">
        <v>5951</v>
      </c>
      <c r="J42" s="390">
        <f>SUM(J43:J59)</f>
        <v>5672</v>
      </c>
      <c r="K42" s="389">
        <f t="shared" si="7"/>
        <v>0.953117123172576</v>
      </c>
      <c r="L42" s="413"/>
      <c r="M42" s="390">
        <v>0</v>
      </c>
      <c r="N42" s="390">
        <f>SUM(N43:N59)</f>
        <v>0</v>
      </c>
      <c r="O42" s="389" t="str">
        <f t="shared" si="8"/>
        <v>*</v>
      </c>
      <c r="P42" s="414"/>
      <c r="Q42" s="392"/>
      <c r="R42" s="390">
        <v>22619.02</v>
      </c>
      <c r="S42" s="390">
        <f>SUM(S43:S59)</f>
        <v>21886</v>
      </c>
      <c r="T42" s="389">
        <f t="shared" si="9"/>
        <v>0.9675927604290548</v>
      </c>
      <c r="U42" s="365"/>
      <c r="V42" s="390">
        <v>5644</v>
      </c>
      <c r="W42" s="390">
        <f>SUM(W43:W59)</f>
        <v>4583</v>
      </c>
      <c r="X42" s="389">
        <f t="shared" si="10"/>
        <v>0.8120127569099929</v>
      </c>
      <c r="Y42" s="399"/>
      <c r="Z42" s="390">
        <v>915</v>
      </c>
      <c r="AA42" s="390">
        <f>SUM(AA43:AA59)</f>
        <v>926</v>
      </c>
      <c r="AB42" s="389">
        <f t="shared" si="11"/>
        <v>1.0120218579234972</v>
      </c>
    </row>
    <row r="43" spans="1:28" ht="16.5" customHeight="1">
      <c r="A43" s="400"/>
      <c r="B43" s="415" t="s">
        <v>1146</v>
      </c>
      <c r="C43" s="416"/>
      <c r="D43" s="416"/>
      <c r="E43" s="417">
        <v>293</v>
      </c>
      <c r="F43" s="417">
        <f>položky!E44</f>
        <v>293</v>
      </c>
      <c r="G43" s="418">
        <f t="shared" si="6"/>
        <v>1</v>
      </c>
      <c r="H43" s="419"/>
      <c r="I43" s="417"/>
      <c r="J43" s="417">
        <v>0</v>
      </c>
      <c r="K43" s="418" t="str">
        <f t="shared" si="7"/>
        <v>*</v>
      </c>
      <c r="L43" s="419"/>
      <c r="M43" s="417"/>
      <c r="N43" s="417"/>
      <c r="O43" s="418" t="str">
        <f t="shared" si="8"/>
        <v>*</v>
      </c>
      <c r="P43" s="420" t="s">
        <v>1146</v>
      </c>
      <c r="Q43" s="392"/>
      <c r="R43" s="403">
        <v>2535</v>
      </c>
      <c r="S43" s="403">
        <f>položky!AY44-W43</f>
        <v>2535</v>
      </c>
      <c r="T43" s="418">
        <f t="shared" si="9"/>
        <v>1</v>
      </c>
      <c r="U43" s="421"/>
      <c r="V43" s="403">
        <v>0</v>
      </c>
      <c r="W43" s="403">
        <f>výdaje!H749+výdaje!H743</f>
        <v>0</v>
      </c>
      <c r="X43" s="418" t="str">
        <f t="shared" si="10"/>
        <v>*</v>
      </c>
      <c r="Y43" s="399"/>
      <c r="Z43" s="422"/>
      <c r="AA43" s="422"/>
      <c r="AB43" s="418" t="str">
        <f t="shared" si="11"/>
        <v>*</v>
      </c>
    </row>
    <row r="44" spans="1:28" ht="15" customHeight="1">
      <c r="A44" s="400"/>
      <c r="B44" s="393" t="s">
        <v>1098</v>
      </c>
      <c r="C44" s="346"/>
      <c r="D44" s="346"/>
      <c r="E44" s="378">
        <v>0</v>
      </c>
      <c r="F44" s="378">
        <f>položky!E45</f>
        <v>1</v>
      </c>
      <c r="G44" s="395" t="str">
        <f t="shared" si="6"/>
        <v>*</v>
      </c>
      <c r="H44" s="351"/>
      <c r="I44" s="378">
        <v>0</v>
      </c>
      <c r="J44" s="378">
        <f>položky!AS45</f>
        <v>0</v>
      </c>
      <c r="K44" s="395" t="str">
        <f t="shared" si="7"/>
        <v>*</v>
      </c>
      <c r="L44" s="351"/>
      <c r="M44" s="378"/>
      <c r="N44" s="378"/>
      <c r="O44" s="395" t="str">
        <f t="shared" si="8"/>
        <v>*</v>
      </c>
      <c r="P44" s="380" t="s">
        <v>1098</v>
      </c>
      <c r="Q44" s="346"/>
      <c r="R44" s="378">
        <v>234</v>
      </c>
      <c r="S44" s="378">
        <f>položky!AY45</f>
        <v>165</v>
      </c>
      <c r="T44" s="395">
        <f t="shared" si="9"/>
        <v>0.7051282051282052</v>
      </c>
      <c r="U44" s="406"/>
      <c r="V44" s="378">
        <v>0</v>
      </c>
      <c r="W44" s="378">
        <f>položky!AY45-'Tabulka č. 2 - 3 - kapitoly'!S44</f>
        <v>0</v>
      </c>
      <c r="X44" s="395" t="str">
        <f t="shared" si="10"/>
        <v>*</v>
      </c>
      <c r="Y44" s="381"/>
      <c r="Z44" s="378"/>
      <c r="AA44" s="378"/>
      <c r="AB44" s="395" t="str">
        <f t="shared" si="11"/>
        <v>*</v>
      </c>
    </row>
    <row r="45" spans="1:28" ht="15" customHeight="1">
      <c r="A45" s="400"/>
      <c r="B45" s="423" t="s">
        <v>1099</v>
      </c>
      <c r="C45" s="424"/>
      <c r="D45" s="424"/>
      <c r="E45" s="378">
        <v>0</v>
      </c>
      <c r="F45" s="378">
        <f>položky!E46-J45</f>
        <v>0</v>
      </c>
      <c r="G45" s="395" t="str">
        <f t="shared" si="6"/>
        <v>*</v>
      </c>
      <c r="H45" s="425"/>
      <c r="I45" s="378">
        <v>0</v>
      </c>
      <c r="J45" s="378">
        <f>položky!AR46+položky!AJ46</f>
        <v>0</v>
      </c>
      <c r="K45" s="395" t="str">
        <f t="shared" si="7"/>
        <v>*</v>
      </c>
      <c r="L45" s="425"/>
      <c r="M45" s="426"/>
      <c r="N45" s="426"/>
      <c r="O45" s="395" t="str">
        <f t="shared" si="8"/>
        <v>*</v>
      </c>
      <c r="P45" s="427" t="s">
        <v>1099</v>
      </c>
      <c r="Q45" s="424"/>
      <c r="R45" s="378">
        <v>0</v>
      </c>
      <c r="S45" s="378">
        <f>položky!BP46</f>
        <v>0</v>
      </c>
      <c r="T45" s="395" t="str">
        <f t="shared" si="9"/>
        <v>*</v>
      </c>
      <c r="U45" s="406"/>
      <c r="V45" s="378">
        <v>70</v>
      </c>
      <c r="W45" s="378">
        <f>položky!CY46</f>
        <v>57</v>
      </c>
      <c r="X45" s="395">
        <f t="shared" si="10"/>
        <v>0.8142857142857143</v>
      </c>
      <c r="Y45" s="381"/>
      <c r="Z45" s="426">
        <v>0</v>
      </c>
      <c r="AA45" s="426">
        <f>Financování!H22</f>
        <v>0</v>
      </c>
      <c r="AB45" s="395" t="str">
        <f t="shared" si="11"/>
        <v>*</v>
      </c>
    </row>
    <row r="46" spans="1:28" ht="15" customHeight="1">
      <c r="A46" s="338"/>
      <c r="B46" s="393" t="s">
        <v>1147</v>
      </c>
      <c r="C46" s="346"/>
      <c r="D46" s="346"/>
      <c r="E46" s="378">
        <v>2738</v>
      </c>
      <c r="F46" s="378">
        <f>položky!E47-J46</f>
        <v>2507</v>
      </c>
      <c r="G46" s="395">
        <f t="shared" si="6"/>
        <v>0.9156318480642806</v>
      </c>
      <c r="H46" s="428"/>
      <c r="I46" s="378">
        <v>370</v>
      </c>
      <c r="J46" s="378">
        <f>položky!AN47</f>
        <v>370</v>
      </c>
      <c r="K46" s="395">
        <f t="shared" si="7"/>
        <v>1</v>
      </c>
      <c r="L46" s="428"/>
      <c r="M46" s="384"/>
      <c r="N46" s="384"/>
      <c r="O46" s="395" t="str">
        <f t="shared" si="8"/>
        <v>*</v>
      </c>
      <c r="P46" s="380" t="s">
        <v>1147</v>
      </c>
      <c r="Q46" s="346"/>
      <c r="R46" s="378">
        <v>1781.9</v>
      </c>
      <c r="S46" s="378">
        <f>položky!AY47-W46</f>
        <v>1723</v>
      </c>
      <c r="T46" s="395">
        <f t="shared" si="9"/>
        <v>0.9669453953644985</v>
      </c>
      <c r="U46" s="406"/>
      <c r="V46" s="378">
        <v>400</v>
      </c>
      <c r="W46" s="378">
        <f>položky!CY47+položky!DB47</f>
        <v>244</v>
      </c>
      <c r="X46" s="395">
        <f t="shared" si="10"/>
        <v>0.61</v>
      </c>
      <c r="Y46" s="381"/>
      <c r="Z46" s="384"/>
      <c r="AA46" s="384"/>
      <c r="AB46" s="395" t="str">
        <f t="shared" si="11"/>
        <v>*</v>
      </c>
    </row>
    <row r="47" spans="1:28" ht="15" customHeight="1">
      <c r="A47" s="338"/>
      <c r="B47" s="393" t="s">
        <v>1148</v>
      </c>
      <c r="C47" s="346"/>
      <c r="D47" s="346"/>
      <c r="E47" s="378">
        <v>967</v>
      </c>
      <c r="F47" s="378">
        <f>položky!E48-J47-N47</f>
        <v>1028</v>
      </c>
      <c r="G47" s="395">
        <f t="shared" si="6"/>
        <v>1.063081695966908</v>
      </c>
      <c r="H47" s="428"/>
      <c r="I47" s="378">
        <v>0</v>
      </c>
      <c r="J47" s="378">
        <f>položky!AN48</f>
        <v>0</v>
      </c>
      <c r="K47" s="395" t="str">
        <f t="shared" si="7"/>
        <v>*</v>
      </c>
      <c r="L47" s="428"/>
      <c r="M47" s="384">
        <v>0</v>
      </c>
      <c r="N47" s="384">
        <v>0</v>
      </c>
      <c r="O47" s="395" t="str">
        <f t="shared" si="8"/>
        <v>*</v>
      </c>
      <c r="P47" s="380" t="s">
        <v>1148</v>
      </c>
      <c r="Q47" s="346"/>
      <c r="R47" s="378">
        <v>665</v>
      </c>
      <c r="S47" s="378">
        <f>položky!AY48-W47</f>
        <v>647</v>
      </c>
      <c r="T47" s="395">
        <f t="shared" si="9"/>
        <v>0.9729323308270676</v>
      </c>
      <c r="U47" s="406"/>
      <c r="V47" s="378">
        <v>0</v>
      </c>
      <c r="W47" s="378">
        <f>položky!CY48+položky!DB48</f>
        <v>0</v>
      </c>
      <c r="X47" s="395" t="str">
        <f t="shared" si="10"/>
        <v>*</v>
      </c>
      <c r="Y47" s="429"/>
      <c r="Z47" s="384">
        <v>915</v>
      </c>
      <c r="AA47" s="384">
        <f>Financování!H20</f>
        <v>926</v>
      </c>
      <c r="AB47" s="395">
        <f t="shared" si="11"/>
        <v>1.0120218579234972</v>
      </c>
    </row>
    <row r="48" spans="1:28" ht="15" customHeight="1">
      <c r="A48" s="338"/>
      <c r="B48" s="393" t="s">
        <v>1149</v>
      </c>
      <c r="C48" s="346"/>
      <c r="D48" s="346"/>
      <c r="E48" s="378">
        <v>677</v>
      </c>
      <c r="F48" s="378">
        <f>položky!E49-J48</f>
        <v>716</v>
      </c>
      <c r="G48" s="395">
        <f t="shared" si="6"/>
        <v>1.0576070901033974</v>
      </c>
      <c r="H48" s="428"/>
      <c r="I48" s="378">
        <v>835</v>
      </c>
      <c r="J48" s="378">
        <f>příjmy!H212+příjmy!H121</f>
        <v>556</v>
      </c>
      <c r="K48" s="395">
        <f t="shared" si="7"/>
        <v>0.665868263473054</v>
      </c>
      <c r="L48" s="428"/>
      <c r="M48" s="384"/>
      <c r="N48" s="384"/>
      <c r="O48" s="395" t="str">
        <f t="shared" si="8"/>
        <v>*</v>
      </c>
      <c r="P48" s="380" t="s">
        <v>1149</v>
      </c>
      <c r="Q48" s="346"/>
      <c r="R48" s="378">
        <v>421</v>
      </c>
      <c r="S48" s="378">
        <f>položky!AY49-W48</f>
        <v>478</v>
      </c>
      <c r="T48" s="395">
        <f t="shared" si="9"/>
        <v>1.1353919239904988</v>
      </c>
      <c r="U48" s="406"/>
      <c r="V48" s="378">
        <v>0</v>
      </c>
      <c r="W48" s="378">
        <f>položky!CY49+položky!DB49</f>
        <v>0</v>
      </c>
      <c r="X48" s="395" t="str">
        <f t="shared" si="10"/>
        <v>*</v>
      </c>
      <c r="Y48" s="429"/>
      <c r="Z48" s="384"/>
      <c r="AA48" s="384"/>
      <c r="AB48" s="395" t="str">
        <f t="shared" si="11"/>
        <v>*</v>
      </c>
    </row>
    <row r="49" spans="1:28" ht="15" customHeight="1">
      <c r="A49" s="338"/>
      <c r="B49" s="393" t="s">
        <v>1103</v>
      </c>
      <c r="C49" s="346"/>
      <c r="D49" s="346"/>
      <c r="E49" s="378">
        <v>35</v>
      </c>
      <c r="F49" s="378">
        <f>položky!E50-J49</f>
        <v>35</v>
      </c>
      <c r="G49" s="395">
        <f t="shared" si="6"/>
        <v>1</v>
      </c>
      <c r="H49" s="428"/>
      <c r="I49" s="378">
        <v>0</v>
      </c>
      <c r="J49" s="378">
        <v>0</v>
      </c>
      <c r="K49" s="395" t="str">
        <f t="shared" si="7"/>
        <v>*</v>
      </c>
      <c r="L49" s="428"/>
      <c r="M49" s="384"/>
      <c r="N49" s="384"/>
      <c r="O49" s="395" t="str">
        <f t="shared" si="8"/>
        <v>*</v>
      </c>
      <c r="P49" s="380" t="s">
        <v>1103</v>
      </c>
      <c r="Q49" s="346"/>
      <c r="R49" s="378">
        <v>6341</v>
      </c>
      <c r="S49" s="378">
        <f>položky!AY50-W49</f>
        <v>5935</v>
      </c>
      <c r="T49" s="395">
        <f t="shared" si="9"/>
        <v>0.9359722441255323</v>
      </c>
      <c r="U49" s="406"/>
      <c r="V49" s="378">
        <v>403</v>
      </c>
      <c r="W49" s="378">
        <f>položky!CY50+položky!DB50</f>
        <v>387</v>
      </c>
      <c r="X49" s="395">
        <f t="shared" si="10"/>
        <v>0.9602977667493796</v>
      </c>
      <c r="Y49" s="381"/>
      <c r="Z49" s="384"/>
      <c r="AA49" s="384"/>
      <c r="AB49" s="395" t="str">
        <f t="shared" si="11"/>
        <v>*</v>
      </c>
    </row>
    <row r="50" spans="1:28" ht="15" customHeight="1">
      <c r="A50" s="338"/>
      <c r="B50" s="393" t="s">
        <v>1150</v>
      </c>
      <c r="C50" s="346"/>
      <c r="D50" s="346"/>
      <c r="E50" s="378">
        <v>2161</v>
      </c>
      <c r="F50" s="378">
        <f>položky!E51-J50</f>
        <v>2178</v>
      </c>
      <c r="G50" s="395">
        <f t="shared" si="6"/>
        <v>1.007866728366497</v>
      </c>
      <c r="H50" s="428"/>
      <c r="I50" s="378">
        <v>0</v>
      </c>
      <c r="J50" s="378">
        <f>položky!AN51</f>
        <v>0</v>
      </c>
      <c r="K50" s="395" t="str">
        <f t="shared" si="7"/>
        <v>*</v>
      </c>
      <c r="L50" s="428"/>
      <c r="M50" s="384"/>
      <c r="N50" s="384"/>
      <c r="O50" s="395" t="str">
        <f t="shared" si="8"/>
        <v>*</v>
      </c>
      <c r="P50" s="380" t="s">
        <v>1150</v>
      </c>
      <c r="Q50" s="346"/>
      <c r="R50" s="378">
        <v>3103</v>
      </c>
      <c r="S50" s="378">
        <f>položky!AY51-W50</f>
        <v>2861</v>
      </c>
      <c r="T50" s="395">
        <f t="shared" si="9"/>
        <v>0.9220109571382533</v>
      </c>
      <c r="U50" s="406"/>
      <c r="V50" s="378">
        <v>0</v>
      </c>
      <c r="W50" s="378">
        <f>položky!CY51+položky!DB51</f>
        <v>0</v>
      </c>
      <c r="X50" s="395" t="str">
        <f t="shared" si="10"/>
        <v>*</v>
      </c>
      <c r="Y50" s="381"/>
      <c r="Z50" s="384"/>
      <c r="AA50" s="384"/>
      <c r="AB50" s="395" t="str">
        <f t="shared" si="11"/>
        <v>*</v>
      </c>
    </row>
    <row r="51" spans="1:28" ht="15" customHeight="1">
      <c r="A51" s="338"/>
      <c r="B51" s="393" t="s">
        <v>1105</v>
      </c>
      <c r="C51" s="346"/>
      <c r="D51" s="346"/>
      <c r="E51" s="378">
        <v>0</v>
      </c>
      <c r="F51" s="378">
        <f>položky!E52-J51</f>
        <v>0</v>
      </c>
      <c r="G51" s="395" t="str">
        <f t="shared" si="6"/>
        <v>*</v>
      </c>
      <c r="H51" s="428"/>
      <c r="I51" s="378">
        <v>0</v>
      </c>
      <c r="J51" s="378">
        <f>položky!AN52</f>
        <v>0</v>
      </c>
      <c r="K51" s="395" t="str">
        <f t="shared" si="7"/>
        <v>*</v>
      </c>
      <c r="L51" s="428"/>
      <c r="M51" s="384"/>
      <c r="N51" s="384"/>
      <c r="O51" s="395" t="str">
        <f t="shared" si="8"/>
        <v>*</v>
      </c>
      <c r="P51" s="380" t="s">
        <v>1105</v>
      </c>
      <c r="Q51" s="346"/>
      <c r="R51" s="378">
        <v>869.8</v>
      </c>
      <c r="S51" s="378">
        <f>položky!AY52-W51</f>
        <v>785</v>
      </c>
      <c r="T51" s="395">
        <f t="shared" si="9"/>
        <v>0.902506323292711</v>
      </c>
      <c r="U51" s="406"/>
      <c r="V51" s="378">
        <v>0</v>
      </c>
      <c r="W51" s="378">
        <f>položky!CY52+položky!DB52</f>
        <v>0</v>
      </c>
      <c r="X51" s="395" t="str">
        <f t="shared" si="10"/>
        <v>*</v>
      </c>
      <c r="Y51" s="381"/>
      <c r="Z51" s="384"/>
      <c r="AA51" s="384"/>
      <c r="AB51" s="395" t="str">
        <f t="shared" si="11"/>
        <v>*</v>
      </c>
    </row>
    <row r="52" spans="1:28" ht="15" customHeight="1">
      <c r="A52" s="338"/>
      <c r="B52" s="393" t="s">
        <v>1106</v>
      </c>
      <c r="C52" s="346"/>
      <c r="D52" s="346"/>
      <c r="E52" s="378">
        <v>55</v>
      </c>
      <c r="F52" s="378">
        <f>položky!E53-J52</f>
        <v>54</v>
      </c>
      <c r="G52" s="395">
        <f t="shared" si="6"/>
        <v>0.9818181818181818</v>
      </c>
      <c r="H52" s="428"/>
      <c r="I52" s="378">
        <v>0</v>
      </c>
      <c r="J52" s="378">
        <f>položky!AR53</f>
        <v>0</v>
      </c>
      <c r="K52" s="395" t="str">
        <f t="shared" si="7"/>
        <v>*</v>
      </c>
      <c r="L52" s="428"/>
      <c r="M52" s="384"/>
      <c r="N52" s="384"/>
      <c r="O52" s="395" t="str">
        <f t="shared" si="8"/>
        <v>*</v>
      </c>
      <c r="P52" s="380" t="s">
        <v>1106</v>
      </c>
      <c r="Q52" s="346"/>
      <c r="R52" s="378">
        <v>59.78</v>
      </c>
      <c r="S52" s="378">
        <f>položky!AY53-W52</f>
        <v>53</v>
      </c>
      <c r="T52" s="395">
        <f t="shared" si="9"/>
        <v>0.8865841418534627</v>
      </c>
      <c r="U52" s="406"/>
      <c r="V52" s="378">
        <v>100</v>
      </c>
      <c r="W52" s="378">
        <f>položky!CY53+položky!DB53</f>
        <v>51</v>
      </c>
      <c r="X52" s="395">
        <f t="shared" si="10"/>
        <v>0.51</v>
      </c>
      <c r="Y52" s="429"/>
      <c r="Z52" s="384"/>
      <c r="AA52" s="384"/>
      <c r="AB52" s="395" t="str">
        <f t="shared" si="11"/>
        <v>*</v>
      </c>
    </row>
    <row r="53" spans="1:28" ht="15" customHeight="1">
      <c r="A53" s="338"/>
      <c r="B53" s="393" t="s">
        <v>1107</v>
      </c>
      <c r="C53" s="346"/>
      <c r="D53" s="346"/>
      <c r="E53" s="378">
        <v>18</v>
      </c>
      <c r="F53" s="378">
        <f>položky!E54-J53</f>
        <v>18</v>
      </c>
      <c r="G53" s="395">
        <f t="shared" si="6"/>
        <v>1</v>
      </c>
      <c r="H53" s="428"/>
      <c r="I53" s="378">
        <v>2342</v>
      </c>
      <c r="J53" s="378">
        <f>položky!AN54+položky!AR54</f>
        <v>2342</v>
      </c>
      <c r="K53" s="395">
        <f t="shared" si="7"/>
        <v>1</v>
      </c>
      <c r="L53" s="428"/>
      <c r="M53" s="384"/>
      <c r="N53" s="384"/>
      <c r="O53" s="395" t="str">
        <f t="shared" si="8"/>
        <v>*</v>
      </c>
      <c r="P53" s="380" t="s">
        <v>1107</v>
      </c>
      <c r="Q53" s="346"/>
      <c r="R53" s="378">
        <v>400</v>
      </c>
      <c r="S53" s="378">
        <f>položky!AY54-W53</f>
        <v>279</v>
      </c>
      <c r="T53" s="395">
        <f t="shared" si="9"/>
        <v>0.6975</v>
      </c>
      <c r="U53" s="406"/>
      <c r="V53" s="378">
        <v>3285</v>
      </c>
      <c r="W53" s="378">
        <f>položky!CY54+položky!DB54</f>
        <v>2808</v>
      </c>
      <c r="X53" s="395">
        <f t="shared" si="10"/>
        <v>0.8547945205479452</v>
      </c>
      <c r="Y53" s="429"/>
      <c r="Z53" s="384"/>
      <c r="AA53" s="384"/>
      <c r="AB53" s="395" t="str">
        <f t="shared" si="11"/>
        <v>*</v>
      </c>
    </row>
    <row r="54" spans="1:28" ht="15" customHeight="1">
      <c r="A54" s="338"/>
      <c r="B54" s="393" t="s">
        <v>1151</v>
      </c>
      <c r="C54" s="346"/>
      <c r="D54" s="346"/>
      <c r="E54" s="378">
        <v>0</v>
      </c>
      <c r="F54" s="378">
        <f>položky!E55-J54</f>
        <v>0</v>
      </c>
      <c r="G54" s="395" t="str">
        <f t="shared" si="6"/>
        <v>*</v>
      </c>
      <c r="H54" s="428"/>
      <c r="I54" s="378">
        <v>0</v>
      </c>
      <c r="J54" s="378">
        <f>položky!AN55</f>
        <v>0</v>
      </c>
      <c r="K54" s="395" t="str">
        <f t="shared" si="7"/>
        <v>*</v>
      </c>
      <c r="L54" s="428"/>
      <c r="M54" s="384"/>
      <c r="N54" s="384"/>
      <c r="O54" s="395" t="str">
        <f t="shared" si="8"/>
        <v>*</v>
      </c>
      <c r="P54" s="380" t="s">
        <v>1151</v>
      </c>
      <c r="Q54" s="346"/>
      <c r="R54" s="378">
        <v>170</v>
      </c>
      <c r="S54" s="378">
        <f>položky!AY55-W54</f>
        <v>138</v>
      </c>
      <c r="T54" s="395">
        <f t="shared" si="9"/>
        <v>0.8117647058823529</v>
      </c>
      <c r="U54" s="406"/>
      <c r="V54" s="378">
        <v>100</v>
      </c>
      <c r="W54" s="378">
        <f>položky!CY55+položky!DB55</f>
        <v>0</v>
      </c>
      <c r="X54" s="395" t="str">
        <f t="shared" si="10"/>
        <v>*</v>
      </c>
      <c r="Y54" s="429"/>
      <c r="Z54" s="384"/>
      <c r="AA54" s="384"/>
      <c r="AB54" s="395" t="str">
        <f t="shared" si="11"/>
        <v>*</v>
      </c>
    </row>
    <row r="55" spans="1:28" ht="15" customHeight="1">
      <c r="A55" s="338"/>
      <c r="B55" s="393" t="s">
        <v>1109</v>
      </c>
      <c r="C55" s="346"/>
      <c r="D55" s="346"/>
      <c r="E55" s="378">
        <v>0</v>
      </c>
      <c r="F55" s="378">
        <f>položky!E56-J55-N55</f>
        <v>0</v>
      </c>
      <c r="G55" s="395" t="str">
        <f t="shared" si="6"/>
        <v>*</v>
      </c>
      <c r="H55" s="428"/>
      <c r="I55" s="378">
        <v>2404</v>
      </c>
      <c r="J55" s="378">
        <f>příjmy!H111</f>
        <v>2404</v>
      </c>
      <c r="K55" s="395">
        <f t="shared" si="7"/>
        <v>1</v>
      </c>
      <c r="L55" s="428"/>
      <c r="M55" s="384"/>
      <c r="N55" s="384"/>
      <c r="O55" s="395" t="str">
        <f t="shared" si="8"/>
        <v>*</v>
      </c>
      <c r="P55" s="380" t="s">
        <v>1109</v>
      </c>
      <c r="Q55" s="346"/>
      <c r="R55" s="378">
        <v>0</v>
      </c>
      <c r="S55" s="378">
        <f>položky!AY56-W55</f>
        <v>0</v>
      </c>
      <c r="T55" s="395" t="str">
        <f t="shared" si="9"/>
        <v>*</v>
      </c>
      <c r="U55" s="406"/>
      <c r="V55" s="378">
        <v>250</v>
      </c>
      <c r="W55" s="378">
        <f>položky!CY56+položky!DB56</f>
        <v>0</v>
      </c>
      <c r="X55" s="395" t="str">
        <f t="shared" si="10"/>
        <v>*</v>
      </c>
      <c r="Y55" s="429"/>
      <c r="Z55" s="384"/>
      <c r="AA55" s="384"/>
      <c r="AB55" s="395" t="str">
        <f t="shared" si="11"/>
        <v>*</v>
      </c>
    </row>
    <row r="56" spans="1:28" ht="15" customHeight="1">
      <c r="A56" s="338"/>
      <c r="B56" s="393" t="s">
        <v>1110</v>
      </c>
      <c r="C56" s="346"/>
      <c r="D56" s="346"/>
      <c r="E56" s="378">
        <v>5</v>
      </c>
      <c r="F56" s="378">
        <f>položky!E57-J56</f>
        <v>1</v>
      </c>
      <c r="G56" s="395">
        <f t="shared" si="6"/>
        <v>0.2</v>
      </c>
      <c r="H56" s="428"/>
      <c r="I56" s="378">
        <v>0</v>
      </c>
      <c r="J56" s="378">
        <f>položky!AN57</f>
        <v>0</v>
      </c>
      <c r="K56" s="395" t="str">
        <f t="shared" si="7"/>
        <v>*</v>
      </c>
      <c r="L56" s="428"/>
      <c r="M56" s="384"/>
      <c r="N56" s="384"/>
      <c r="O56" s="395" t="str">
        <f t="shared" si="8"/>
        <v>*</v>
      </c>
      <c r="P56" s="380" t="s">
        <v>1110</v>
      </c>
      <c r="Q56" s="346"/>
      <c r="R56" s="378">
        <v>182.74</v>
      </c>
      <c r="S56" s="378">
        <f>položky!AY57-W56</f>
        <v>178</v>
      </c>
      <c r="T56" s="395">
        <f t="shared" si="9"/>
        <v>0.9740615081536609</v>
      </c>
      <c r="U56" s="406"/>
      <c r="V56" s="378">
        <v>0</v>
      </c>
      <c r="W56" s="378">
        <f>položky!CY57+položky!DB57</f>
        <v>0</v>
      </c>
      <c r="X56" s="395" t="str">
        <f t="shared" si="10"/>
        <v>*</v>
      </c>
      <c r="Y56" s="429"/>
      <c r="Z56" s="384"/>
      <c r="AA56" s="384"/>
      <c r="AB56" s="395" t="str">
        <f t="shared" si="11"/>
        <v>*</v>
      </c>
    </row>
    <row r="57" spans="1:28" ht="15" customHeight="1">
      <c r="A57" s="338"/>
      <c r="B57" s="393" t="s">
        <v>1152</v>
      </c>
      <c r="C57" s="346"/>
      <c r="D57" s="346"/>
      <c r="E57" s="378">
        <v>0</v>
      </c>
      <c r="F57" s="378">
        <f>položky!E58-J57</f>
        <v>1</v>
      </c>
      <c r="G57" s="395" t="str">
        <f t="shared" si="6"/>
        <v>*</v>
      </c>
      <c r="H57" s="351"/>
      <c r="I57" s="378">
        <v>0</v>
      </c>
      <c r="J57" s="378">
        <f>položky!AN58+příjmy!H178</f>
        <v>0</v>
      </c>
      <c r="K57" s="395" t="str">
        <f t="shared" si="7"/>
        <v>*</v>
      </c>
      <c r="L57" s="351"/>
      <c r="M57" s="384"/>
      <c r="N57" s="384"/>
      <c r="O57" s="395" t="str">
        <f t="shared" si="8"/>
        <v>*</v>
      </c>
      <c r="P57" s="380" t="s">
        <v>1153</v>
      </c>
      <c r="Q57" s="346"/>
      <c r="R57" s="378">
        <v>336.8</v>
      </c>
      <c r="S57" s="378">
        <f>položky!AY58-W57</f>
        <v>268</v>
      </c>
      <c r="T57" s="395">
        <f t="shared" si="9"/>
        <v>0.7957244655581948</v>
      </c>
      <c r="U57" s="406"/>
      <c r="V57" s="378">
        <v>1036</v>
      </c>
      <c r="W57" s="378">
        <f>položky!CY58+položky!DB58</f>
        <v>1036</v>
      </c>
      <c r="X57" s="395">
        <f t="shared" si="10"/>
        <v>1</v>
      </c>
      <c r="Y57" s="381"/>
      <c r="Z57" s="384"/>
      <c r="AA57" s="384"/>
      <c r="AB57" s="395" t="str">
        <f t="shared" si="11"/>
        <v>*</v>
      </c>
    </row>
    <row r="58" spans="1:28" ht="15" customHeight="1">
      <c r="A58" s="338"/>
      <c r="B58" s="430" t="s">
        <v>1112</v>
      </c>
      <c r="C58" s="346"/>
      <c r="D58" s="346"/>
      <c r="E58" s="378">
        <v>100</v>
      </c>
      <c r="F58" s="378">
        <f>položky!E59-J58</f>
        <v>100</v>
      </c>
      <c r="G58" s="395">
        <f t="shared" si="6"/>
        <v>1</v>
      </c>
      <c r="H58" s="351"/>
      <c r="I58" s="378">
        <v>0</v>
      </c>
      <c r="J58" s="378">
        <f>položky!AN59</f>
        <v>0</v>
      </c>
      <c r="K58" s="395" t="str">
        <f t="shared" si="7"/>
        <v>*</v>
      </c>
      <c r="L58" s="351"/>
      <c r="M58" s="378"/>
      <c r="N58" s="378"/>
      <c r="O58" s="395" t="str">
        <f t="shared" si="8"/>
        <v>*</v>
      </c>
      <c r="P58" s="431" t="s">
        <v>1112</v>
      </c>
      <c r="Q58" s="346"/>
      <c r="R58" s="378">
        <v>353</v>
      </c>
      <c r="S58" s="378">
        <f>položky!AY59-W58</f>
        <v>332</v>
      </c>
      <c r="T58" s="395">
        <f t="shared" si="9"/>
        <v>0.9405099150141643</v>
      </c>
      <c r="U58" s="406"/>
      <c r="V58" s="378">
        <v>0</v>
      </c>
      <c r="W58" s="378">
        <f>položky!CY59+položky!DB59</f>
        <v>0</v>
      </c>
      <c r="X58" s="395" t="str">
        <f t="shared" si="10"/>
        <v>*</v>
      </c>
      <c r="Y58" s="381"/>
      <c r="Z58" s="384"/>
      <c r="AA58" s="384"/>
      <c r="AB58" s="395" t="str">
        <f t="shared" si="11"/>
        <v>*</v>
      </c>
    </row>
    <row r="59" spans="1:28" ht="15" customHeight="1">
      <c r="A59" s="338"/>
      <c r="B59" s="393" t="s">
        <v>1113</v>
      </c>
      <c r="C59" s="346"/>
      <c r="D59" s="346"/>
      <c r="E59" s="378">
        <v>4777</v>
      </c>
      <c r="F59" s="378">
        <f>položky!E60-J59</f>
        <v>4777</v>
      </c>
      <c r="G59" s="395">
        <f t="shared" si="6"/>
        <v>1</v>
      </c>
      <c r="H59" s="351"/>
      <c r="I59" s="378">
        <v>0</v>
      </c>
      <c r="J59" s="378">
        <f>položky!AN60</f>
        <v>0</v>
      </c>
      <c r="K59" s="395" t="str">
        <f t="shared" si="7"/>
        <v>*</v>
      </c>
      <c r="L59" s="351"/>
      <c r="M59" s="432"/>
      <c r="N59" s="432"/>
      <c r="O59" s="395" t="str">
        <f t="shared" si="8"/>
        <v>*</v>
      </c>
      <c r="P59" s="380" t="s">
        <v>1113</v>
      </c>
      <c r="Q59" s="346"/>
      <c r="R59" s="378">
        <v>5166</v>
      </c>
      <c r="S59" s="378">
        <f>položky!AY60-W59</f>
        <v>5509</v>
      </c>
      <c r="T59" s="395">
        <f t="shared" si="9"/>
        <v>1.0663956639566397</v>
      </c>
      <c r="U59" s="406"/>
      <c r="V59" s="378">
        <v>0</v>
      </c>
      <c r="W59" s="378">
        <f>položky!CY60+položky!DB60</f>
        <v>0</v>
      </c>
      <c r="X59" s="395" t="str">
        <f t="shared" si="10"/>
        <v>*</v>
      </c>
      <c r="Y59" s="429"/>
      <c r="Z59" s="384"/>
      <c r="AA59" s="384"/>
      <c r="AB59" s="395" t="str">
        <f t="shared" si="11"/>
        <v>*</v>
      </c>
    </row>
    <row r="60" spans="1:28" ht="16.5" customHeight="1">
      <c r="A60" s="385" t="s">
        <v>1114</v>
      </c>
      <c r="B60" s="386"/>
      <c r="C60" s="387"/>
      <c r="D60" s="387"/>
      <c r="E60" s="390">
        <v>0</v>
      </c>
      <c r="F60" s="390">
        <f>SUM(F61:F61)</f>
        <v>-10</v>
      </c>
      <c r="G60" s="389" t="str">
        <f t="shared" si="6"/>
        <v>*</v>
      </c>
      <c r="H60" s="372"/>
      <c r="I60" s="390">
        <v>0</v>
      </c>
      <c r="J60" s="390">
        <f>SUM(J61:J61)</f>
        <v>0</v>
      </c>
      <c r="K60" s="389" t="str">
        <f t="shared" si="7"/>
        <v>*</v>
      </c>
      <c r="L60" s="372"/>
      <c r="M60" s="390">
        <v>0</v>
      </c>
      <c r="N60" s="390">
        <f>SUM(N61:N61)</f>
        <v>0</v>
      </c>
      <c r="O60" s="389" t="str">
        <f t="shared" si="8"/>
        <v>*</v>
      </c>
      <c r="P60" s="391"/>
      <c r="Q60" s="392"/>
      <c r="R60" s="390">
        <v>0</v>
      </c>
      <c r="S60" s="390">
        <f>SUM(S61:S61)</f>
        <v>2</v>
      </c>
      <c r="T60" s="389" t="str">
        <f t="shared" si="9"/>
        <v>*</v>
      </c>
      <c r="U60" s="365"/>
      <c r="V60" s="390">
        <v>850</v>
      </c>
      <c r="W60" s="390">
        <f>SUM(W61:W61)</f>
        <v>636</v>
      </c>
      <c r="X60" s="389">
        <f t="shared" si="10"/>
        <v>0.7482352941176471</v>
      </c>
      <c r="Y60" s="399"/>
      <c r="Z60" s="390">
        <v>0</v>
      </c>
      <c r="AA60" s="390">
        <f>SUM(AA61:AA61)</f>
        <v>0</v>
      </c>
      <c r="AB60" s="389" t="str">
        <f t="shared" si="11"/>
        <v>*</v>
      </c>
    </row>
    <row r="61" spans="1:28" ht="16.5" customHeight="1">
      <c r="A61" s="338"/>
      <c r="B61" s="393" t="s">
        <v>1115</v>
      </c>
      <c r="C61" s="346"/>
      <c r="D61" s="346"/>
      <c r="E61" s="378">
        <v>0</v>
      </c>
      <c r="F61" s="378">
        <f>položky!E62-J61</f>
        <v>-10</v>
      </c>
      <c r="G61" s="395" t="str">
        <f t="shared" si="6"/>
        <v>*</v>
      </c>
      <c r="H61" s="351"/>
      <c r="I61" s="378">
        <v>0</v>
      </c>
      <c r="J61" s="378">
        <f>položky!AN62+položky!AR62</f>
        <v>0</v>
      </c>
      <c r="K61" s="395" t="str">
        <f t="shared" si="7"/>
        <v>*</v>
      </c>
      <c r="L61" s="351"/>
      <c r="M61" s="396"/>
      <c r="N61" s="396"/>
      <c r="O61" s="395" t="str">
        <f t="shared" si="8"/>
        <v>*</v>
      </c>
      <c r="P61" s="380" t="s">
        <v>1115</v>
      </c>
      <c r="Q61" s="346"/>
      <c r="R61" s="378">
        <v>0</v>
      </c>
      <c r="S61" s="378">
        <f>položky!AY62-W61</f>
        <v>2</v>
      </c>
      <c r="T61" s="395" t="str">
        <f t="shared" si="9"/>
        <v>*</v>
      </c>
      <c r="U61" s="406"/>
      <c r="V61" s="378">
        <v>850</v>
      </c>
      <c r="W61" s="378">
        <f>položky!CY62+položky!DB62</f>
        <v>636</v>
      </c>
      <c r="X61" s="395">
        <f t="shared" si="10"/>
        <v>0.7482352941176471</v>
      </c>
      <c r="Y61" s="381"/>
      <c r="Z61" s="396"/>
      <c r="AA61" s="396"/>
      <c r="AB61" s="395" t="str">
        <f t="shared" si="11"/>
        <v>*</v>
      </c>
    </row>
    <row r="62" spans="1:28" ht="16.5" customHeight="1">
      <c r="A62" s="385" t="s">
        <v>1116</v>
      </c>
      <c r="B62" s="386"/>
      <c r="C62" s="387"/>
      <c r="D62" s="387"/>
      <c r="E62" s="390">
        <v>29265</v>
      </c>
      <c r="F62" s="390">
        <f>SUM(F63:F67)</f>
        <v>29225</v>
      </c>
      <c r="G62" s="389">
        <f t="shared" si="6"/>
        <v>0.9986331795660345</v>
      </c>
      <c r="H62" s="372"/>
      <c r="I62" s="390">
        <v>1239</v>
      </c>
      <c r="J62" s="390">
        <f>SUM(J63:J66)</f>
        <v>739</v>
      </c>
      <c r="K62" s="389">
        <f t="shared" si="7"/>
        <v>0.5964487489911219</v>
      </c>
      <c r="L62" s="372"/>
      <c r="M62" s="390">
        <v>18933</v>
      </c>
      <c r="N62" s="390">
        <f>SUM(N63:N66)</f>
        <v>18933</v>
      </c>
      <c r="O62" s="389">
        <f t="shared" si="8"/>
        <v>1</v>
      </c>
      <c r="P62" s="391"/>
      <c r="Q62" s="392"/>
      <c r="R62" s="390">
        <v>4138</v>
      </c>
      <c r="S62" s="390">
        <f>SUM(S63:S67)</f>
        <v>2642</v>
      </c>
      <c r="T62" s="389">
        <f t="shared" si="9"/>
        <v>0.638472692121798</v>
      </c>
      <c r="U62" s="365"/>
      <c r="V62" s="390">
        <v>9935</v>
      </c>
      <c r="W62" s="390">
        <f>SUM(W63:W66)</f>
        <v>0</v>
      </c>
      <c r="X62" s="389" t="str">
        <f t="shared" si="10"/>
        <v>*</v>
      </c>
      <c r="Y62" s="399"/>
      <c r="Z62" s="390">
        <v>0</v>
      </c>
      <c r="AA62" s="390">
        <f>SUM(AA63:AA66)</f>
        <v>14410</v>
      </c>
      <c r="AB62" s="389" t="str">
        <f t="shared" si="11"/>
        <v>*</v>
      </c>
    </row>
    <row r="63" spans="1:28" ht="15" customHeight="1">
      <c r="A63" s="338"/>
      <c r="B63" s="393" t="s">
        <v>1117</v>
      </c>
      <c r="C63" s="346"/>
      <c r="D63" s="346"/>
      <c r="E63" s="378">
        <v>29122</v>
      </c>
      <c r="F63" s="378">
        <f>položky!E64-J63</f>
        <v>29083</v>
      </c>
      <c r="G63" s="395">
        <f t="shared" si="6"/>
        <v>0.9986608062633061</v>
      </c>
      <c r="H63" s="351"/>
      <c r="I63" s="378">
        <v>0</v>
      </c>
      <c r="J63" s="378">
        <f>příjmy!H52</f>
        <v>0</v>
      </c>
      <c r="K63" s="395" t="str">
        <f t="shared" si="7"/>
        <v>*</v>
      </c>
      <c r="L63" s="351"/>
      <c r="M63" s="378"/>
      <c r="N63" s="378"/>
      <c r="O63" s="395" t="str">
        <f t="shared" si="8"/>
        <v>*</v>
      </c>
      <c r="P63" s="380" t="s">
        <v>1117</v>
      </c>
      <c r="Q63" s="346"/>
      <c r="R63" s="378">
        <v>2231</v>
      </c>
      <c r="S63" s="378">
        <f>položky!AY64-W63</f>
        <v>2231</v>
      </c>
      <c r="T63" s="395">
        <f t="shared" si="9"/>
        <v>1</v>
      </c>
      <c r="U63" s="406"/>
      <c r="V63" s="378">
        <v>0</v>
      </c>
      <c r="W63" s="378">
        <f>položky!CY64+položky!DB64</f>
        <v>0</v>
      </c>
      <c r="X63" s="395" t="str">
        <f t="shared" si="10"/>
        <v>*</v>
      </c>
      <c r="Y63" s="381"/>
      <c r="Z63" s="378"/>
      <c r="AA63" s="378"/>
      <c r="AB63" s="395" t="str">
        <f t="shared" si="11"/>
        <v>*</v>
      </c>
    </row>
    <row r="64" spans="1:28" ht="15" customHeight="1">
      <c r="A64" s="338"/>
      <c r="B64" s="393" t="s">
        <v>1118</v>
      </c>
      <c r="C64" s="346"/>
      <c r="D64" s="346"/>
      <c r="E64" s="378">
        <v>0</v>
      </c>
      <c r="F64" s="378">
        <f>položky!E65-J64</f>
        <v>0</v>
      </c>
      <c r="G64" s="395" t="str">
        <f t="shared" si="6"/>
        <v>*</v>
      </c>
      <c r="H64" s="351"/>
      <c r="I64" s="378">
        <v>1239</v>
      </c>
      <c r="J64" s="378">
        <f>položky!AN65</f>
        <v>739</v>
      </c>
      <c r="K64" s="395">
        <f t="shared" si="7"/>
        <v>0.5964487489911219</v>
      </c>
      <c r="L64" s="351"/>
      <c r="M64" s="384"/>
      <c r="N64" s="384"/>
      <c r="O64" s="395" t="str">
        <f t="shared" si="8"/>
        <v>*</v>
      </c>
      <c r="P64" s="380" t="s">
        <v>1118</v>
      </c>
      <c r="Q64" s="346"/>
      <c r="R64" s="378">
        <v>0</v>
      </c>
      <c r="S64" s="378">
        <f>položky!AY65-W64</f>
        <v>0</v>
      </c>
      <c r="T64" s="395" t="str">
        <f t="shared" si="9"/>
        <v>*</v>
      </c>
      <c r="U64" s="406"/>
      <c r="V64" s="378">
        <v>0</v>
      </c>
      <c r="W64" s="378">
        <f>položky!CY65+položky!DB65</f>
        <v>0</v>
      </c>
      <c r="X64" s="395" t="str">
        <f t="shared" si="10"/>
        <v>*</v>
      </c>
      <c r="Y64" s="381"/>
      <c r="Z64" s="384"/>
      <c r="AA64" s="384"/>
      <c r="AB64" s="395" t="str">
        <f t="shared" si="11"/>
        <v>*</v>
      </c>
    </row>
    <row r="65" spans="1:28" ht="15" customHeight="1">
      <c r="A65" s="338"/>
      <c r="B65" s="393" t="s">
        <v>1119</v>
      </c>
      <c r="C65" s="346"/>
      <c r="D65" s="346"/>
      <c r="E65" s="378">
        <v>0</v>
      </c>
      <c r="F65" s="378">
        <f>položky!E66-J65</f>
        <v>0</v>
      </c>
      <c r="G65" s="395" t="str">
        <f t="shared" si="6"/>
        <v>*</v>
      </c>
      <c r="H65" s="351"/>
      <c r="I65" s="378">
        <v>0</v>
      </c>
      <c r="J65" s="378">
        <f>položky!AN66</f>
        <v>0</v>
      </c>
      <c r="K65" s="395" t="str">
        <f t="shared" si="7"/>
        <v>*</v>
      </c>
      <c r="L65" s="351"/>
      <c r="M65" s="384"/>
      <c r="N65" s="384"/>
      <c r="O65" s="395" t="str">
        <f t="shared" si="8"/>
        <v>*</v>
      </c>
      <c r="P65" s="380" t="s">
        <v>1119</v>
      </c>
      <c r="Q65" s="346"/>
      <c r="R65" s="378">
        <v>0</v>
      </c>
      <c r="S65" s="378">
        <f>položky!AY66-W65</f>
        <v>0</v>
      </c>
      <c r="T65" s="395" t="str">
        <f t="shared" si="9"/>
        <v>*</v>
      </c>
      <c r="U65" s="406"/>
      <c r="V65" s="378">
        <v>0</v>
      </c>
      <c r="W65" s="378">
        <f>položky!CY66+položky!DB66</f>
        <v>0</v>
      </c>
      <c r="X65" s="395" t="str">
        <f t="shared" si="10"/>
        <v>*</v>
      </c>
      <c r="Y65" s="381"/>
      <c r="Z65" s="384"/>
      <c r="AA65" s="384"/>
      <c r="AB65" s="395" t="str">
        <f t="shared" si="11"/>
        <v>*</v>
      </c>
    </row>
    <row r="66" spans="1:28" ht="15" customHeight="1">
      <c r="A66" s="338"/>
      <c r="B66" s="393" t="s">
        <v>1154</v>
      </c>
      <c r="C66" s="346"/>
      <c r="D66" s="346"/>
      <c r="E66" s="396"/>
      <c r="F66" s="396"/>
      <c r="G66" s="395" t="str">
        <f t="shared" si="6"/>
        <v>*</v>
      </c>
      <c r="H66" s="351"/>
      <c r="I66" s="396">
        <v>0</v>
      </c>
      <c r="J66" s="396">
        <f>položky!AM67-F66-N39</f>
        <v>0</v>
      </c>
      <c r="K66" s="395" t="str">
        <f t="shared" si="7"/>
        <v>*</v>
      </c>
      <c r="L66" s="351"/>
      <c r="M66" s="396">
        <v>18933</v>
      </c>
      <c r="N66" s="396">
        <f>Financování!H9+Financování!H12</f>
        <v>18933</v>
      </c>
      <c r="O66" s="395">
        <f t="shared" si="8"/>
        <v>1</v>
      </c>
      <c r="P66" s="380" t="s">
        <v>1155</v>
      </c>
      <c r="Q66" s="346"/>
      <c r="R66" s="396">
        <v>1507</v>
      </c>
      <c r="S66" s="396">
        <f>položky!AY67-položky!DB67</f>
        <v>0</v>
      </c>
      <c r="T66" s="395" t="str">
        <f t="shared" si="9"/>
        <v>*</v>
      </c>
      <c r="U66" s="406"/>
      <c r="V66" s="396">
        <v>9935</v>
      </c>
      <c r="W66" s="396">
        <f>položky!CY67+položky!DB67</f>
        <v>0</v>
      </c>
      <c r="X66" s="395" t="str">
        <f t="shared" si="10"/>
        <v>*</v>
      </c>
      <c r="Y66" s="381"/>
      <c r="Z66" s="396">
        <v>0</v>
      </c>
      <c r="AA66" s="396">
        <f>Financování!H23</f>
        <v>14410</v>
      </c>
      <c r="AB66" s="395" t="str">
        <f t="shared" si="11"/>
        <v>*</v>
      </c>
    </row>
    <row r="67" spans="1:28" ht="15" customHeight="1">
      <c r="A67" s="312"/>
      <c r="B67" s="433" t="s">
        <v>1121</v>
      </c>
      <c r="C67" s="226"/>
      <c r="D67" s="226"/>
      <c r="E67" s="434">
        <v>143</v>
      </c>
      <c r="F67" s="434">
        <f>položky!E68</f>
        <v>142</v>
      </c>
      <c r="G67" s="435">
        <f t="shared" si="6"/>
        <v>0.993006993006993</v>
      </c>
      <c r="H67" s="351"/>
      <c r="I67" s="434">
        <v>0</v>
      </c>
      <c r="J67" s="434">
        <v>0</v>
      </c>
      <c r="K67" s="435" t="str">
        <f t="shared" si="7"/>
        <v>*</v>
      </c>
      <c r="L67" s="351"/>
      <c r="M67" s="434"/>
      <c r="N67" s="434"/>
      <c r="O67" s="435" t="str">
        <f t="shared" si="8"/>
        <v>*</v>
      </c>
      <c r="P67" s="436" t="s">
        <v>1121</v>
      </c>
      <c r="Q67" s="226"/>
      <c r="R67" s="434">
        <v>400</v>
      </c>
      <c r="S67" s="434">
        <f>položky!AY68-W67</f>
        <v>411</v>
      </c>
      <c r="T67" s="435">
        <f t="shared" si="9"/>
        <v>1.0275</v>
      </c>
      <c r="U67" s="406"/>
      <c r="V67" s="434">
        <v>0</v>
      </c>
      <c r="W67" s="434">
        <f>položky!CY68+položky!DB68</f>
        <v>0</v>
      </c>
      <c r="X67" s="435" t="str">
        <f t="shared" si="10"/>
        <v>*</v>
      </c>
      <c r="Y67" s="381"/>
      <c r="Z67" s="434"/>
      <c r="AA67" s="434"/>
      <c r="AB67" s="435" t="str">
        <f t="shared" si="11"/>
        <v>*</v>
      </c>
    </row>
    <row r="68" spans="6:14" ht="15">
      <c r="F68" s="437"/>
      <c r="G68" s="437"/>
      <c r="J68" s="437"/>
      <c r="K68" s="437"/>
      <c r="N68" s="437"/>
    </row>
    <row r="69" spans="6:14" ht="15">
      <c r="F69" s="437"/>
      <c r="G69" s="437"/>
      <c r="J69" s="437"/>
      <c r="K69" s="437"/>
      <c r="N69" s="437"/>
    </row>
    <row r="70" spans="6:14" ht="15">
      <c r="F70" s="437"/>
      <c r="G70" s="437"/>
      <c r="J70" s="437"/>
      <c r="K70" s="437"/>
      <c r="N70" s="437"/>
    </row>
    <row r="71" spans="6:14" ht="15">
      <c r="F71" s="437"/>
      <c r="G71" s="437"/>
      <c r="J71" s="437"/>
      <c r="K71" s="437"/>
      <c r="N71" s="437"/>
    </row>
    <row r="72" spans="6:14" ht="15">
      <c r="F72" s="437"/>
      <c r="G72" s="437"/>
      <c r="J72" s="437"/>
      <c r="K72" s="437"/>
      <c r="N72" s="437"/>
    </row>
    <row r="73" spans="6:14" ht="15">
      <c r="F73" s="437"/>
      <c r="G73" s="437"/>
      <c r="J73" s="437"/>
      <c r="K73" s="437"/>
      <c r="N73" s="437"/>
    </row>
    <row r="74" spans="6:14" ht="15">
      <c r="F74" s="437"/>
      <c r="G74" s="437"/>
      <c r="J74" s="437"/>
      <c r="K74" s="437"/>
      <c r="N74" s="437"/>
    </row>
    <row r="75" spans="6:14" ht="15">
      <c r="F75" s="437"/>
      <c r="G75" s="437"/>
      <c r="J75" s="437"/>
      <c r="K75" s="437"/>
      <c r="N75" s="437"/>
    </row>
    <row r="76" spans="6:14" ht="15">
      <c r="F76" s="437"/>
      <c r="G76" s="437"/>
      <c r="J76" s="437"/>
      <c r="K76" s="437"/>
      <c r="N76" s="437"/>
    </row>
    <row r="77" spans="6:14" ht="15">
      <c r="F77" s="437"/>
      <c r="G77" s="437"/>
      <c r="J77" s="437"/>
      <c r="K77" s="437"/>
      <c r="N77" s="437"/>
    </row>
    <row r="78" spans="6:14" ht="15">
      <c r="F78" s="437"/>
      <c r="G78" s="437"/>
      <c r="J78" s="437"/>
      <c r="K78" s="437"/>
      <c r="N78" s="437"/>
    </row>
    <row r="79" spans="6:14" ht="15">
      <c r="F79" s="437"/>
      <c r="G79" s="437"/>
      <c r="J79" s="437"/>
      <c r="K79" s="437"/>
      <c r="N79" s="437"/>
    </row>
    <row r="80" spans="6:14" ht="15">
      <c r="F80" s="437"/>
      <c r="G80" s="437"/>
      <c r="J80" s="437"/>
      <c r="K80" s="437"/>
      <c r="N80" s="437"/>
    </row>
    <row r="81" spans="6:14" ht="15">
      <c r="F81" s="437"/>
      <c r="G81" s="437"/>
      <c r="J81" s="437"/>
      <c r="K81" s="437"/>
      <c r="N81" s="437"/>
    </row>
    <row r="82" spans="6:14" ht="15">
      <c r="F82" s="437"/>
      <c r="G82" s="437"/>
      <c r="J82" s="437"/>
      <c r="K82" s="437"/>
      <c r="N82" s="437"/>
    </row>
    <row r="83" spans="6:14" ht="15">
      <c r="F83" s="437"/>
      <c r="G83" s="437"/>
      <c r="J83" s="437"/>
      <c r="K83" s="437"/>
      <c r="N83" s="437"/>
    </row>
    <row r="84" spans="6:14" ht="15">
      <c r="F84" s="437"/>
      <c r="G84" s="437"/>
      <c r="J84" s="437"/>
      <c r="K84" s="437"/>
      <c r="N84" s="437"/>
    </row>
    <row r="85" spans="6:14" ht="15">
      <c r="F85" s="437"/>
      <c r="G85" s="437"/>
      <c r="J85" s="437"/>
      <c r="K85" s="437"/>
      <c r="N85" s="437"/>
    </row>
    <row r="86" spans="6:14" ht="15">
      <c r="F86" s="437"/>
      <c r="G86" s="437"/>
      <c r="J86" s="437"/>
      <c r="K86" s="437"/>
      <c r="N86" s="437"/>
    </row>
    <row r="87" spans="6:14" ht="15">
      <c r="F87" s="437"/>
      <c r="G87" s="437"/>
      <c r="J87" s="437"/>
      <c r="K87" s="437"/>
      <c r="N87" s="437"/>
    </row>
    <row r="88" spans="6:14" ht="15">
      <c r="F88" s="437"/>
      <c r="G88" s="437"/>
      <c r="J88" s="437"/>
      <c r="K88" s="437"/>
      <c r="N88" s="437"/>
    </row>
    <row r="89" spans="6:14" ht="15">
      <c r="F89" s="437"/>
      <c r="G89" s="437"/>
      <c r="J89" s="437"/>
      <c r="K89" s="437"/>
      <c r="N89" s="437"/>
    </row>
    <row r="90" spans="6:14" ht="15">
      <c r="F90" s="437"/>
      <c r="G90" s="437"/>
      <c r="J90" s="437"/>
      <c r="K90" s="437"/>
      <c r="N90" s="437"/>
    </row>
    <row r="91" spans="6:14" ht="15">
      <c r="F91" s="437"/>
      <c r="G91" s="437"/>
      <c r="J91" s="437"/>
      <c r="K91" s="437"/>
      <c r="N91" s="437"/>
    </row>
    <row r="92" spans="6:14" ht="15">
      <c r="F92" s="437"/>
      <c r="G92" s="437"/>
      <c r="J92" s="437"/>
      <c r="K92" s="437"/>
      <c r="N92" s="437"/>
    </row>
    <row r="93" spans="6:14" ht="15">
      <c r="F93" s="437"/>
      <c r="G93" s="437"/>
      <c r="J93" s="437"/>
      <c r="K93" s="437"/>
      <c r="N93" s="437"/>
    </row>
    <row r="94" spans="6:14" ht="15">
      <c r="F94" s="437"/>
      <c r="G94" s="437"/>
      <c r="J94" s="437"/>
      <c r="K94" s="437"/>
      <c r="N94" s="437"/>
    </row>
    <row r="95" spans="6:14" ht="15">
      <c r="F95" s="437"/>
      <c r="G95" s="437"/>
      <c r="J95" s="437"/>
      <c r="K95" s="437"/>
      <c r="N95" s="437"/>
    </row>
    <row r="96" spans="6:14" ht="15">
      <c r="F96" s="437"/>
      <c r="G96" s="437"/>
      <c r="J96" s="437"/>
      <c r="K96" s="437"/>
      <c r="N96" s="437"/>
    </row>
    <row r="97" spans="6:14" ht="15">
      <c r="F97" s="437"/>
      <c r="G97" s="437"/>
      <c r="J97" s="437"/>
      <c r="K97" s="437"/>
      <c r="N97" s="437"/>
    </row>
    <row r="98" spans="6:14" ht="15">
      <c r="F98" s="437"/>
      <c r="G98" s="437"/>
      <c r="J98" s="437"/>
      <c r="K98" s="437"/>
      <c r="N98" s="437"/>
    </row>
    <row r="99" spans="6:14" ht="15">
      <c r="F99" s="437"/>
      <c r="G99" s="437"/>
      <c r="J99" s="437"/>
      <c r="K99" s="437"/>
      <c r="N99" s="437"/>
    </row>
    <row r="100" spans="6:14" ht="15">
      <c r="F100" s="437"/>
      <c r="G100" s="437"/>
      <c r="J100" s="437"/>
      <c r="K100" s="437"/>
      <c r="N100" s="437"/>
    </row>
    <row r="101" spans="6:14" ht="15">
      <c r="F101" s="437"/>
      <c r="G101" s="437"/>
      <c r="J101" s="437"/>
      <c r="K101" s="437"/>
      <c r="N101" s="437"/>
    </row>
    <row r="102" spans="6:14" ht="15">
      <c r="F102" s="437"/>
      <c r="G102" s="437"/>
      <c r="J102" s="437"/>
      <c r="K102" s="437"/>
      <c r="N102" s="437"/>
    </row>
    <row r="103" spans="6:14" ht="15">
      <c r="F103" s="437"/>
      <c r="G103" s="437"/>
      <c r="J103" s="437"/>
      <c r="K103" s="437"/>
      <c r="N103" s="437"/>
    </row>
    <row r="104" spans="6:14" ht="15">
      <c r="F104" s="437"/>
      <c r="G104" s="437"/>
      <c r="J104" s="437"/>
      <c r="K104" s="437"/>
      <c r="N104" s="437"/>
    </row>
    <row r="105" spans="6:14" ht="15">
      <c r="F105" s="437"/>
      <c r="G105" s="437"/>
      <c r="J105" s="437"/>
      <c r="K105" s="437"/>
      <c r="N105" s="437"/>
    </row>
    <row r="106" spans="6:14" ht="15">
      <c r="F106" s="437"/>
      <c r="G106" s="437"/>
      <c r="J106" s="437"/>
      <c r="K106" s="437"/>
      <c r="N106" s="437"/>
    </row>
    <row r="107" spans="6:14" ht="15">
      <c r="F107" s="437"/>
      <c r="G107" s="437"/>
      <c r="J107" s="437"/>
      <c r="K107" s="437"/>
      <c r="N107" s="437"/>
    </row>
    <row r="108" spans="6:14" ht="15">
      <c r="F108" s="437"/>
      <c r="G108" s="437"/>
      <c r="J108" s="437"/>
      <c r="K108" s="437"/>
      <c r="N108" s="437"/>
    </row>
    <row r="109" spans="6:14" ht="15">
      <c r="F109" s="437"/>
      <c r="G109" s="437"/>
      <c r="J109" s="437"/>
      <c r="K109" s="437"/>
      <c r="N109" s="437"/>
    </row>
    <row r="110" spans="6:14" ht="15">
      <c r="F110" s="437"/>
      <c r="G110" s="437"/>
      <c r="J110" s="437"/>
      <c r="K110" s="437"/>
      <c r="N110" s="437"/>
    </row>
    <row r="111" spans="6:14" ht="15">
      <c r="F111" s="437"/>
      <c r="G111" s="437"/>
      <c r="J111" s="437"/>
      <c r="K111" s="437"/>
      <c r="N111" s="437"/>
    </row>
    <row r="112" spans="6:14" ht="15">
      <c r="F112" s="437"/>
      <c r="G112" s="437"/>
      <c r="J112" s="437"/>
      <c r="K112" s="437"/>
      <c r="N112" s="437"/>
    </row>
    <row r="113" spans="6:14" ht="15">
      <c r="F113" s="437"/>
      <c r="G113" s="437"/>
      <c r="J113" s="437"/>
      <c r="K113" s="437"/>
      <c r="N113" s="437"/>
    </row>
    <row r="114" spans="6:14" ht="15">
      <c r="F114" s="437"/>
      <c r="G114" s="437"/>
      <c r="J114" s="437"/>
      <c r="K114" s="437"/>
      <c r="N114" s="437"/>
    </row>
    <row r="115" spans="6:14" ht="15">
      <c r="F115" s="437"/>
      <c r="G115" s="437"/>
      <c r="J115" s="437"/>
      <c r="K115" s="437"/>
      <c r="N115" s="437"/>
    </row>
    <row r="116" spans="6:14" ht="15">
      <c r="F116" s="437"/>
      <c r="G116" s="437"/>
      <c r="J116" s="437"/>
      <c r="K116" s="437"/>
      <c r="N116" s="437"/>
    </row>
    <row r="117" spans="6:14" ht="15">
      <c r="F117" s="437"/>
      <c r="G117" s="437"/>
      <c r="J117" s="437"/>
      <c r="K117" s="437"/>
      <c r="N117" s="437"/>
    </row>
    <row r="118" spans="6:14" ht="15">
      <c r="F118" s="437"/>
      <c r="G118" s="437"/>
      <c r="J118" s="437"/>
      <c r="K118" s="437"/>
      <c r="N118" s="437"/>
    </row>
    <row r="119" spans="6:14" ht="15">
      <c r="F119" s="437"/>
      <c r="G119" s="437"/>
      <c r="J119" s="437"/>
      <c r="K119" s="437"/>
      <c r="N119" s="437"/>
    </row>
    <row r="120" spans="6:14" ht="15">
      <c r="F120" s="437"/>
      <c r="G120" s="437"/>
      <c r="J120" s="437"/>
      <c r="K120" s="437"/>
      <c r="N120" s="437"/>
    </row>
    <row r="121" spans="6:14" ht="15">
      <c r="F121" s="437"/>
      <c r="G121" s="437"/>
      <c r="J121" s="437"/>
      <c r="K121" s="437"/>
      <c r="N121" s="437"/>
    </row>
    <row r="122" spans="6:14" ht="15">
      <c r="F122" s="437"/>
      <c r="G122" s="437"/>
      <c r="J122" s="437"/>
      <c r="K122" s="437"/>
      <c r="N122" s="437"/>
    </row>
    <row r="123" spans="6:14" ht="15">
      <c r="F123" s="437"/>
      <c r="G123" s="437"/>
      <c r="J123" s="437"/>
      <c r="K123" s="437"/>
      <c r="N123" s="437"/>
    </row>
    <row r="124" spans="6:14" ht="15">
      <c r="F124" s="437"/>
      <c r="G124" s="437"/>
      <c r="J124" s="437"/>
      <c r="K124" s="437"/>
      <c r="N124" s="437"/>
    </row>
    <row r="125" spans="6:14" ht="15">
      <c r="F125" s="437"/>
      <c r="G125" s="437"/>
      <c r="J125" s="437"/>
      <c r="K125" s="437"/>
      <c r="N125" s="437"/>
    </row>
    <row r="126" spans="6:14" ht="15">
      <c r="F126" s="437"/>
      <c r="G126" s="437"/>
      <c r="J126" s="437"/>
      <c r="K126" s="437"/>
      <c r="N126" s="437"/>
    </row>
    <row r="127" spans="6:14" ht="15">
      <c r="F127" s="437"/>
      <c r="G127" s="437"/>
      <c r="J127" s="437"/>
      <c r="K127" s="437"/>
      <c r="N127" s="437"/>
    </row>
    <row r="128" spans="6:14" ht="15">
      <c r="F128" s="437"/>
      <c r="G128" s="437"/>
      <c r="J128" s="437"/>
      <c r="K128" s="437"/>
      <c r="N128" s="437"/>
    </row>
    <row r="129" spans="6:14" ht="15">
      <c r="F129" s="437"/>
      <c r="G129" s="437"/>
      <c r="J129" s="437"/>
      <c r="K129" s="437"/>
      <c r="N129" s="437"/>
    </row>
    <row r="130" spans="6:14" ht="15">
      <c r="F130" s="437"/>
      <c r="G130" s="437"/>
      <c r="J130" s="437"/>
      <c r="K130" s="437"/>
      <c r="N130" s="437"/>
    </row>
    <row r="131" spans="6:14" ht="15">
      <c r="F131" s="437"/>
      <c r="G131" s="437"/>
      <c r="J131" s="437"/>
      <c r="K131" s="437"/>
      <c r="N131" s="437"/>
    </row>
    <row r="132" spans="6:14" ht="15">
      <c r="F132" s="437"/>
      <c r="G132" s="437"/>
      <c r="J132" s="437"/>
      <c r="K132" s="437"/>
      <c r="N132" s="437"/>
    </row>
    <row r="133" spans="6:14" ht="15">
      <c r="F133" s="437"/>
      <c r="G133" s="437"/>
      <c r="J133" s="437"/>
      <c r="K133" s="437"/>
      <c r="N133" s="437"/>
    </row>
    <row r="134" spans="6:14" ht="15">
      <c r="F134" s="437"/>
      <c r="G134" s="437"/>
      <c r="J134" s="437"/>
      <c r="K134" s="437"/>
      <c r="N134" s="437"/>
    </row>
    <row r="135" spans="6:14" ht="15">
      <c r="F135" s="437"/>
      <c r="G135" s="437"/>
      <c r="J135" s="437"/>
      <c r="K135" s="437"/>
      <c r="N135" s="437"/>
    </row>
    <row r="136" spans="6:14" ht="15">
      <c r="F136" s="437"/>
      <c r="G136" s="437"/>
      <c r="J136" s="437"/>
      <c r="K136" s="437"/>
      <c r="N136" s="437"/>
    </row>
    <row r="137" spans="6:14" ht="15">
      <c r="F137" s="437"/>
      <c r="G137" s="437"/>
      <c r="J137" s="437"/>
      <c r="K137" s="437"/>
      <c r="N137" s="437"/>
    </row>
    <row r="138" spans="6:14" ht="15">
      <c r="F138" s="437"/>
      <c r="G138" s="437"/>
      <c r="J138" s="437"/>
      <c r="K138" s="437"/>
      <c r="N138" s="437"/>
    </row>
    <row r="139" spans="6:14" ht="15">
      <c r="F139" s="437"/>
      <c r="G139" s="437"/>
      <c r="J139" s="437"/>
      <c r="K139" s="437"/>
      <c r="N139" s="437"/>
    </row>
    <row r="140" spans="6:14" ht="15">
      <c r="F140" s="437"/>
      <c r="G140" s="437"/>
      <c r="J140" s="437"/>
      <c r="K140" s="437"/>
      <c r="N140" s="437"/>
    </row>
    <row r="141" spans="6:14" ht="15">
      <c r="F141" s="437"/>
      <c r="G141" s="437"/>
      <c r="J141" s="437"/>
      <c r="K141" s="437"/>
      <c r="N141" s="437"/>
    </row>
    <row r="142" spans="6:14" ht="15">
      <c r="F142" s="437"/>
      <c r="G142" s="437"/>
      <c r="J142" s="437"/>
      <c r="K142" s="437"/>
      <c r="N142" s="437"/>
    </row>
    <row r="143" spans="6:14" ht="15">
      <c r="F143" s="437"/>
      <c r="G143" s="437"/>
      <c r="J143" s="437"/>
      <c r="K143" s="437"/>
      <c r="N143" s="437"/>
    </row>
    <row r="144" spans="6:14" ht="15">
      <c r="F144" s="437"/>
      <c r="G144" s="437"/>
      <c r="J144" s="437"/>
      <c r="K144" s="437"/>
      <c r="N144" s="437"/>
    </row>
    <row r="145" spans="6:14" ht="15">
      <c r="F145" s="437"/>
      <c r="G145" s="437"/>
      <c r="J145" s="437"/>
      <c r="K145" s="437"/>
      <c r="N145" s="437"/>
    </row>
    <row r="146" spans="6:14" ht="15">
      <c r="F146" s="437"/>
      <c r="G146" s="437"/>
      <c r="J146" s="437"/>
      <c r="K146" s="437"/>
      <c r="N146" s="437"/>
    </row>
    <row r="147" spans="6:14" ht="15">
      <c r="F147" s="437"/>
      <c r="G147" s="437"/>
      <c r="J147" s="437"/>
      <c r="K147" s="437"/>
      <c r="N147" s="437"/>
    </row>
    <row r="148" spans="6:14" ht="15">
      <c r="F148" s="437"/>
      <c r="G148" s="437"/>
      <c r="J148" s="437"/>
      <c r="K148" s="437"/>
      <c r="N148" s="437"/>
    </row>
    <row r="149" spans="6:14" ht="15">
      <c r="F149" s="437"/>
      <c r="G149" s="437"/>
      <c r="J149" s="437"/>
      <c r="K149" s="437"/>
      <c r="N149" s="437"/>
    </row>
    <row r="150" spans="6:14" ht="15">
      <c r="F150" s="437"/>
      <c r="G150" s="437"/>
      <c r="J150" s="437"/>
      <c r="K150" s="437"/>
      <c r="N150" s="437"/>
    </row>
    <row r="151" spans="6:14" ht="15">
      <c r="F151" s="437"/>
      <c r="G151" s="437"/>
      <c r="J151" s="437"/>
      <c r="K151" s="437"/>
      <c r="N151" s="437"/>
    </row>
    <row r="152" spans="6:14" ht="15">
      <c r="F152" s="437"/>
      <c r="G152" s="437"/>
      <c r="J152" s="437"/>
      <c r="K152" s="437"/>
      <c r="N152" s="437"/>
    </row>
    <row r="153" spans="6:14" ht="15">
      <c r="F153" s="437"/>
      <c r="G153" s="437"/>
      <c r="J153" s="437"/>
      <c r="K153" s="437"/>
      <c r="N153" s="437"/>
    </row>
    <row r="154" spans="6:14" ht="15">
      <c r="F154" s="437"/>
      <c r="G154" s="437"/>
      <c r="J154" s="437"/>
      <c r="K154" s="437"/>
      <c r="N154" s="437"/>
    </row>
    <row r="155" spans="6:14" ht="15">
      <c r="F155" s="437"/>
      <c r="G155" s="437"/>
      <c r="J155" s="437"/>
      <c r="K155" s="437"/>
      <c r="N155" s="437"/>
    </row>
    <row r="156" spans="6:14" ht="15">
      <c r="F156" s="437"/>
      <c r="G156" s="437"/>
      <c r="J156" s="437"/>
      <c r="K156" s="437"/>
      <c r="N156" s="437"/>
    </row>
    <row r="157" spans="6:14" ht="15">
      <c r="F157" s="437"/>
      <c r="G157" s="437"/>
      <c r="J157" s="437"/>
      <c r="K157" s="437"/>
      <c r="N157" s="437"/>
    </row>
    <row r="158" spans="6:14" ht="15">
      <c r="F158" s="437"/>
      <c r="G158" s="437"/>
      <c r="J158" s="437"/>
      <c r="K158" s="437"/>
      <c r="N158" s="437"/>
    </row>
    <row r="159" spans="6:14" ht="15">
      <c r="F159" s="437"/>
      <c r="G159" s="437"/>
      <c r="J159" s="437"/>
      <c r="K159" s="437"/>
      <c r="N159" s="437"/>
    </row>
    <row r="160" spans="6:14" ht="15">
      <c r="F160" s="437"/>
      <c r="G160" s="437"/>
      <c r="J160" s="437"/>
      <c r="K160" s="437"/>
      <c r="N160" s="437"/>
    </row>
    <row r="161" spans="6:14" ht="15">
      <c r="F161" s="437"/>
      <c r="G161" s="437"/>
      <c r="J161" s="437"/>
      <c r="K161" s="437"/>
      <c r="N161" s="437"/>
    </row>
    <row r="162" spans="6:14" ht="15">
      <c r="F162" s="437"/>
      <c r="G162" s="437"/>
      <c r="J162" s="437"/>
      <c r="K162" s="437"/>
      <c r="N162" s="437"/>
    </row>
    <row r="163" spans="6:14" ht="15">
      <c r="F163" s="437"/>
      <c r="G163" s="437"/>
      <c r="J163" s="437"/>
      <c r="K163" s="437"/>
      <c r="N163" s="437"/>
    </row>
    <row r="164" spans="6:14" ht="15">
      <c r="F164" s="437"/>
      <c r="G164" s="437"/>
      <c r="J164" s="437"/>
      <c r="K164" s="437"/>
      <c r="N164" s="437"/>
    </row>
    <row r="165" spans="6:14" ht="15">
      <c r="F165" s="437"/>
      <c r="G165" s="437"/>
      <c r="J165" s="437"/>
      <c r="K165" s="437"/>
      <c r="N165" s="437"/>
    </row>
    <row r="166" spans="6:14" ht="15">
      <c r="F166" s="437"/>
      <c r="G166" s="437"/>
      <c r="J166" s="437"/>
      <c r="K166" s="437"/>
      <c r="N166" s="437"/>
    </row>
    <row r="167" spans="6:14" ht="15">
      <c r="F167" s="437"/>
      <c r="G167" s="437"/>
      <c r="J167" s="437"/>
      <c r="K167" s="437"/>
      <c r="N167" s="437"/>
    </row>
    <row r="168" spans="6:14" ht="15">
      <c r="F168" s="437"/>
      <c r="G168" s="437"/>
      <c r="J168" s="437"/>
      <c r="K168" s="437"/>
      <c r="N168" s="437"/>
    </row>
    <row r="169" spans="6:14" ht="15">
      <c r="F169" s="437"/>
      <c r="G169" s="437"/>
      <c r="J169" s="437"/>
      <c r="K169" s="437"/>
      <c r="N169" s="437"/>
    </row>
    <row r="170" spans="6:14" ht="15">
      <c r="F170" s="437"/>
      <c r="G170" s="437"/>
      <c r="J170" s="437"/>
      <c r="K170" s="437"/>
      <c r="N170" s="437"/>
    </row>
    <row r="171" spans="6:14" ht="15">
      <c r="F171" s="437"/>
      <c r="G171" s="437"/>
      <c r="J171" s="437"/>
      <c r="K171" s="437"/>
      <c r="N171" s="437"/>
    </row>
    <row r="172" spans="6:14" ht="15">
      <c r="F172" s="437"/>
      <c r="G172" s="437"/>
      <c r="J172" s="437"/>
      <c r="K172" s="437"/>
      <c r="N172" s="437"/>
    </row>
    <row r="173" spans="6:14" ht="15">
      <c r="F173" s="437"/>
      <c r="G173" s="437"/>
      <c r="J173" s="437"/>
      <c r="K173" s="437"/>
      <c r="N173" s="437"/>
    </row>
    <row r="174" spans="6:11" ht="15">
      <c r="F174" s="437"/>
      <c r="G174" s="437"/>
      <c r="J174" s="437"/>
      <c r="K174" s="437"/>
    </row>
    <row r="175" spans="6:11" ht="15">
      <c r="F175" s="437"/>
      <c r="G175" s="437"/>
      <c r="J175" s="437"/>
      <c r="K175" s="437"/>
    </row>
    <row r="176" spans="6:11" ht="15">
      <c r="F176" s="437"/>
      <c r="G176" s="437"/>
      <c r="J176" s="437"/>
      <c r="K176" s="437"/>
    </row>
    <row r="177" spans="6:11" ht="15">
      <c r="F177" s="437"/>
      <c r="G177" s="437"/>
      <c r="J177" s="437"/>
      <c r="K177" s="437"/>
    </row>
    <row r="178" spans="6:11" ht="15">
      <c r="F178" s="437"/>
      <c r="G178" s="437"/>
      <c r="J178" s="437"/>
      <c r="K178" s="437"/>
    </row>
    <row r="179" spans="6:11" ht="15">
      <c r="F179" s="437"/>
      <c r="G179" s="437"/>
      <c r="J179" s="437"/>
      <c r="K179" s="437"/>
    </row>
    <row r="180" spans="6:11" ht="15">
      <c r="F180" s="437"/>
      <c r="G180" s="437"/>
      <c r="J180" s="437"/>
      <c r="K180" s="437"/>
    </row>
    <row r="181" spans="6:11" ht="15">
      <c r="F181" s="437"/>
      <c r="G181" s="437"/>
      <c r="J181" s="437"/>
      <c r="K181" s="437"/>
    </row>
    <row r="182" spans="6:11" ht="15">
      <c r="F182" s="437"/>
      <c r="G182" s="437"/>
      <c r="J182" s="437"/>
      <c r="K182" s="437"/>
    </row>
    <row r="183" spans="6:11" ht="15">
      <c r="F183" s="437"/>
      <c r="G183" s="437"/>
      <c r="J183" s="437"/>
      <c r="K183" s="437"/>
    </row>
    <row r="184" spans="6:11" ht="15">
      <c r="F184" s="437"/>
      <c r="G184" s="437"/>
      <c r="J184" s="437"/>
      <c r="K184" s="437"/>
    </row>
    <row r="185" spans="6:11" ht="15">
      <c r="F185" s="437"/>
      <c r="G185" s="437"/>
      <c r="J185" s="437"/>
      <c r="K185" s="437"/>
    </row>
    <row r="186" spans="6:11" ht="15">
      <c r="F186" s="437"/>
      <c r="G186" s="437"/>
      <c r="J186" s="437"/>
      <c r="K186" s="437"/>
    </row>
    <row r="187" spans="6:11" ht="15">
      <c r="F187" s="437"/>
      <c r="G187" s="437"/>
      <c r="J187" s="437"/>
      <c r="K187" s="437"/>
    </row>
    <row r="188" spans="6:11" ht="15">
      <c r="F188" s="437"/>
      <c r="G188" s="437"/>
      <c r="J188" s="437"/>
      <c r="K188" s="437"/>
    </row>
    <row r="189" spans="6:11" ht="15">
      <c r="F189" s="437"/>
      <c r="G189" s="437"/>
      <c r="J189" s="437"/>
      <c r="K189" s="437"/>
    </row>
    <row r="190" spans="6:11" ht="15">
      <c r="F190" s="437"/>
      <c r="G190" s="437"/>
      <c r="J190" s="437"/>
      <c r="K190" s="437"/>
    </row>
    <row r="191" spans="6:11" ht="15">
      <c r="F191" s="437"/>
      <c r="G191" s="437"/>
      <c r="J191" s="437"/>
      <c r="K191" s="437"/>
    </row>
    <row r="192" spans="6:11" ht="15">
      <c r="F192" s="437"/>
      <c r="G192" s="437"/>
      <c r="J192" s="437"/>
      <c r="K192" s="437"/>
    </row>
    <row r="193" spans="6:11" ht="15">
      <c r="F193" s="437"/>
      <c r="G193" s="437"/>
      <c r="J193" s="437"/>
      <c r="K193" s="437"/>
    </row>
    <row r="194" spans="6:11" ht="15">
      <c r="F194" s="437"/>
      <c r="G194" s="437"/>
      <c r="J194" s="437"/>
      <c r="K194" s="437"/>
    </row>
    <row r="195" spans="6:11" ht="15">
      <c r="F195" s="437"/>
      <c r="G195" s="437"/>
      <c r="J195" s="437"/>
      <c r="K195" s="437"/>
    </row>
  </sheetData>
  <sheetProtection/>
  <printOptions horizontalCentered="1"/>
  <pageMargins left="0" right="0" top="0.19652777777777777" bottom="0.19652777777777777" header="0.5118055555555556" footer="0.5118055555555556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0"/>
  <sheetViews>
    <sheetView zoomScale="90" zoomScaleNormal="90" zoomScalePageLayoutView="0" workbookViewId="0" topLeftCell="A1">
      <selection activeCell="D2" sqref="D2:D8"/>
    </sheetView>
  </sheetViews>
  <sheetFormatPr defaultColWidth="9.00390625" defaultRowHeight="12.75"/>
  <cols>
    <col min="1" max="1" width="90.25390625" style="0" customWidth="1"/>
    <col min="2" max="2" width="17.625" style="0" customWidth="1"/>
    <col min="3" max="3" width="18.375" style="0" customWidth="1"/>
  </cols>
  <sheetData>
    <row r="1" spans="1:4" ht="12.75">
      <c r="A1" s="438"/>
      <c r="B1" s="438"/>
      <c r="C1" s="313"/>
      <c r="D1" s="313" t="s">
        <v>1156</v>
      </c>
    </row>
    <row r="2" spans="1:4" ht="18">
      <c r="A2" s="439" t="s">
        <v>1157</v>
      </c>
      <c r="B2" s="440" t="s">
        <v>1158</v>
      </c>
      <c r="C2" s="440" t="s">
        <v>1159</v>
      </c>
      <c r="D2" s="441" t="s">
        <v>871</v>
      </c>
    </row>
    <row r="3" spans="1:4" ht="18">
      <c r="A3" s="439" t="s">
        <v>1160</v>
      </c>
      <c r="B3" s="440" t="s">
        <v>1161</v>
      </c>
      <c r="C3" s="440" t="s">
        <v>1161</v>
      </c>
      <c r="D3" s="441" t="s">
        <v>964</v>
      </c>
    </row>
    <row r="4" spans="1:4" ht="18">
      <c r="A4" s="442" t="s">
        <v>1162</v>
      </c>
      <c r="B4" s="443">
        <f>SUM(B6,B23)</f>
        <v>64942</v>
      </c>
      <c r="C4" s="443">
        <f>SUM(C6+C23)</f>
        <v>63769</v>
      </c>
      <c r="D4" s="444">
        <f>IF(OR(C4=0,B4=0),"*",C4/B4)</f>
        <v>0.9819377290505374</v>
      </c>
    </row>
    <row r="5" spans="1:4" ht="8.25" customHeight="1">
      <c r="A5" s="445"/>
      <c r="B5" s="446"/>
      <c r="C5" s="447"/>
      <c r="D5" s="448"/>
    </row>
    <row r="6" spans="1:4" ht="15.75">
      <c r="A6" s="449" t="s">
        <v>1163</v>
      </c>
      <c r="B6" s="450">
        <f>SUM(B7:B22)</f>
        <v>50805</v>
      </c>
      <c r="C6" s="450">
        <f>SUM(C7:C22)</f>
        <v>50406</v>
      </c>
      <c r="D6" s="451">
        <f aca="true" t="shared" si="0" ref="D6:D32">IF(OR(C6=0,B6=0),"*",C6/B6)</f>
        <v>0.9921464422793033</v>
      </c>
    </row>
    <row r="7" spans="1:4" ht="14.25">
      <c r="A7" s="452" t="s">
        <v>1164</v>
      </c>
      <c r="B7" s="453">
        <v>10288</v>
      </c>
      <c r="C7" s="454">
        <f>položky!Y7-položky!AE7-C24-C17</f>
        <v>9917</v>
      </c>
      <c r="D7" s="448">
        <f t="shared" si="0"/>
        <v>0.963938569206843</v>
      </c>
    </row>
    <row r="8" spans="1:4" ht="14.25">
      <c r="A8" s="455" t="s">
        <v>0</v>
      </c>
      <c r="B8" s="456">
        <v>28365</v>
      </c>
      <c r="C8" s="457">
        <f>položky!G7</f>
        <v>28335</v>
      </c>
      <c r="D8" s="448">
        <f t="shared" si="0"/>
        <v>0.9989423585404548</v>
      </c>
    </row>
    <row r="9" spans="1:4" ht="14.25">
      <c r="A9" s="455" t="s">
        <v>1</v>
      </c>
      <c r="B9" s="456">
        <v>382</v>
      </c>
      <c r="C9" s="457">
        <f>příjmy!H236+příjmy!H240+příjmy!H244+příjmy!H195</f>
        <v>382</v>
      </c>
      <c r="D9" s="448">
        <f t="shared" si="0"/>
        <v>1</v>
      </c>
    </row>
    <row r="10" spans="1:4" ht="14.25">
      <c r="A10" s="455" t="s">
        <v>2</v>
      </c>
      <c r="B10" s="456">
        <v>4777</v>
      </c>
      <c r="C10" s="457">
        <f>položky!AL60</f>
        <v>4777</v>
      </c>
      <c r="D10" s="448">
        <f t="shared" si="0"/>
        <v>1</v>
      </c>
    </row>
    <row r="11" spans="1:4" ht="14.25">
      <c r="A11" s="455" t="s">
        <v>3</v>
      </c>
      <c r="B11" s="456">
        <v>631</v>
      </c>
      <c r="C11" s="457">
        <f>příjmy!H226</f>
        <v>631</v>
      </c>
      <c r="D11" s="448">
        <f t="shared" si="0"/>
        <v>1</v>
      </c>
    </row>
    <row r="12" spans="1:4" ht="14.25">
      <c r="A12" s="455" t="s">
        <v>4</v>
      </c>
      <c r="B12" s="456">
        <v>200</v>
      </c>
      <c r="C12" s="457">
        <f>příjmy!H250</f>
        <v>200</v>
      </c>
      <c r="D12" s="448">
        <f t="shared" si="0"/>
        <v>1</v>
      </c>
    </row>
    <row r="13" spans="1:4" ht="14.25">
      <c r="A13" s="458" t="s">
        <v>5</v>
      </c>
      <c r="B13" s="456">
        <v>106</v>
      </c>
      <c r="C13" s="457">
        <f>příjmy!H238</f>
        <v>106</v>
      </c>
      <c r="D13" s="448">
        <f t="shared" si="0"/>
        <v>1</v>
      </c>
    </row>
    <row r="14" spans="1:4" ht="14.25">
      <c r="A14" s="458" t="s">
        <v>6</v>
      </c>
      <c r="B14" s="456">
        <v>58</v>
      </c>
      <c r="C14" s="457">
        <f>příjmy!H237</f>
        <v>58</v>
      </c>
      <c r="D14" s="448">
        <f t="shared" si="0"/>
        <v>1</v>
      </c>
    </row>
    <row r="15" spans="1:4" ht="14.25">
      <c r="A15" s="458" t="s">
        <v>7</v>
      </c>
      <c r="B15" s="456">
        <v>84</v>
      </c>
      <c r="C15" s="457">
        <f>příjmy!H234+příjmy!H235</f>
        <v>84</v>
      </c>
      <c r="D15" s="448">
        <f t="shared" si="0"/>
        <v>1</v>
      </c>
    </row>
    <row r="16" spans="1:4" ht="14.25">
      <c r="A16" s="458" t="s">
        <v>731</v>
      </c>
      <c r="B16" s="456">
        <v>9</v>
      </c>
      <c r="C16" s="457">
        <f>příjmy!H232</f>
        <v>9</v>
      </c>
      <c r="D16" s="448">
        <f t="shared" si="0"/>
        <v>1</v>
      </c>
    </row>
    <row r="17" spans="1:4" ht="14.25">
      <c r="A17" s="458" t="s">
        <v>8</v>
      </c>
      <c r="B17" s="456">
        <v>293</v>
      </c>
      <c r="C17" s="457">
        <f>příjmy!H99</f>
        <v>293</v>
      </c>
      <c r="D17" s="448">
        <f t="shared" si="0"/>
        <v>1</v>
      </c>
    </row>
    <row r="18" spans="1:4" ht="14.25">
      <c r="A18" s="458" t="s">
        <v>9</v>
      </c>
      <c r="B18" s="456">
        <v>1944</v>
      </c>
      <c r="C18" s="457">
        <f>příjmy!H242+příjmy!H241</f>
        <v>1943</v>
      </c>
      <c r="D18" s="448">
        <f t="shared" si="0"/>
        <v>0.9994855967078189</v>
      </c>
    </row>
    <row r="19" spans="1:4" ht="14.25">
      <c r="A19" s="459" t="s">
        <v>10</v>
      </c>
      <c r="B19" s="456">
        <v>18</v>
      </c>
      <c r="C19" s="457">
        <f>příjmy!H248</f>
        <v>18</v>
      </c>
      <c r="D19" s="448">
        <f t="shared" si="0"/>
        <v>1</v>
      </c>
    </row>
    <row r="20" spans="1:4" ht="14.25">
      <c r="A20" s="455" t="s">
        <v>11</v>
      </c>
      <c r="B20" s="456">
        <v>3442</v>
      </c>
      <c r="C20" s="457">
        <f>položky!N7</f>
        <v>3460</v>
      </c>
      <c r="D20" s="448">
        <f t="shared" si="0"/>
        <v>1.0052295177222546</v>
      </c>
    </row>
    <row r="21" spans="1:4" ht="14.25">
      <c r="A21" s="455" t="s">
        <v>12</v>
      </c>
      <c r="B21" s="456">
        <v>53</v>
      </c>
      <c r="C21" s="457">
        <f>příjmy!H116+příjmy!H120+příjmy!H118+příjmy!H119</f>
        <v>53</v>
      </c>
      <c r="D21" s="448">
        <f t="shared" si="0"/>
        <v>1</v>
      </c>
    </row>
    <row r="22" spans="1:4" ht="14.25">
      <c r="A22" s="455" t="s">
        <v>13</v>
      </c>
      <c r="B22" s="456">
        <v>155</v>
      </c>
      <c r="C22" s="457">
        <f>výdaje!H254</f>
        <v>140</v>
      </c>
      <c r="D22" s="448">
        <f t="shared" si="0"/>
        <v>0.9032258064516129</v>
      </c>
    </row>
    <row r="23" spans="1:4" ht="15.75">
      <c r="A23" s="460" t="s">
        <v>14</v>
      </c>
      <c r="B23" s="461">
        <f>SUM(B24:B32)</f>
        <v>14137</v>
      </c>
      <c r="C23" s="461">
        <f>SUM(C24:C32)</f>
        <v>13363</v>
      </c>
      <c r="D23" s="451">
        <f t="shared" si="0"/>
        <v>0.9452500530522742</v>
      </c>
    </row>
    <row r="24" spans="1:4" ht="14.25">
      <c r="A24" s="455" t="s">
        <v>15</v>
      </c>
      <c r="B24" s="456">
        <v>2404</v>
      </c>
      <c r="C24" s="457">
        <f>příjmy!H111</f>
        <v>2404</v>
      </c>
      <c r="D24" s="448">
        <f t="shared" si="0"/>
        <v>1</v>
      </c>
    </row>
    <row r="25" spans="1:4" ht="14.25">
      <c r="A25" s="455" t="s">
        <v>16</v>
      </c>
      <c r="B25" s="456">
        <v>354</v>
      </c>
      <c r="C25" s="457">
        <f>příjmy!H117+příjmy!H123+příjmy!H121</f>
        <v>359</v>
      </c>
      <c r="D25" s="448">
        <f t="shared" si="0"/>
        <v>1.0141242937853108</v>
      </c>
    </row>
    <row r="26" spans="1:4" ht="14.25">
      <c r="A26" s="455" t="s">
        <v>17</v>
      </c>
      <c r="B26" s="456">
        <v>870</v>
      </c>
      <c r="C26" s="457">
        <f>příjmy!H211+příjmy!H213</f>
        <v>370</v>
      </c>
      <c r="D26" s="448">
        <f t="shared" si="0"/>
        <v>0.42528735632183906</v>
      </c>
    </row>
    <row r="27" spans="1:4" ht="14.25">
      <c r="A27" s="455" t="s">
        <v>18</v>
      </c>
      <c r="B27" s="456">
        <v>739</v>
      </c>
      <c r="C27" s="457">
        <f>příjmy!H210</f>
        <v>739</v>
      </c>
      <c r="D27" s="448">
        <f t="shared" si="0"/>
        <v>1</v>
      </c>
    </row>
    <row r="28" spans="1:4" ht="14.25">
      <c r="A28" s="455" t="s">
        <v>19</v>
      </c>
      <c r="B28" s="456">
        <v>624</v>
      </c>
      <c r="C28" s="457">
        <f>příjmy!H212</f>
        <v>345</v>
      </c>
      <c r="D28" s="448">
        <f t="shared" si="0"/>
        <v>0.5528846153846154</v>
      </c>
    </row>
    <row r="29" spans="1:4" ht="14.25">
      <c r="A29" s="455" t="s">
        <v>20</v>
      </c>
      <c r="B29" s="456">
        <v>1623</v>
      </c>
      <c r="C29" s="457">
        <f>příjmy!H229+příjmy!H230</f>
        <v>1623</v>
      </c>
      <c r="D29" s="448">
        <f t="shared" si="0"/>
        <v>1</v>
      </c>
    </row>
    <row r="30" spans="1:4" ht="14.25">
      <c r="A30" s="455" t="s">
        <v>21</v>
      </c>
      <c r="B30" s="456">
        <v>1431</v>
      </c>
      <c r="C30" s="457">
        <f>příjmy!H220-C22</f>
        <v>1431</v>
      </c>
      <c r="D30" s="448">
        <f t="shared" si="0"/>
        <v>1</v>
      </c>
    </row>
    <row r="31" spans="1:4" ht="14.25">
      <c r="A31" s="455" t="s">
        <v>22</v>
      </c>
      <c r="B31" s="456">
        <v>3750</v>
      </c>
      <c r="C31" s="457">
        <f>příjmy!H233</f>
        <v>3750</v>
      </c>
      <c r="D31" s="448">
        <f t="shared" si="0"/>
        <v>1</v>
      </c>
    </row>
    <row r="32" spans="1:4" ht="14.25">
      <c r="A32" s="462" t="s">
        <v>23</v>
      </c>
      <c r="B32" s="463">
        <v>2342</v>
      </c>
      <c r="C32" s="464">
        <f>příjmy!H245+příjmy!H246</f>
        <v>2342</v>
      </c>
      <c r="D32" s="465">
        <f t="shared" si="0"/>
        <v>1</v>
      </c>
    </row>
    <row r="33" spans="1:4" ht="7.5" customHeight="1">
      <c r="A33" s="1"/>
      <c r="B33" s="466"/>
      <c r="C33" s="467"/>
      <c r="D33" s="468"/>
    </row>
    <row r="34" spans="1:4" ht="18">
      <c r="A34" s="442" t="s">
        <v>24</v>
      </c>
      <c r="B34" s="443">
        <f>SUM(B36+B59)</f>
        <v>96228</v>
      </c>
      <c r="C34" s="443">
        <f>SUM(C36+C59)</f>
        <v>80634</v>
      </c>
      <c r="D34" s="444">
        <f>IF(OR(C34=0,B34=0),"*",C34/B34)</f>
        <v>0.8379473749844121</v>
      </c>
    </row>
    <row r="35" spans="1:4" ht="6.75" customHeight="1">
      <c r="A35" s="469"/>
      <c r="B35" s="470"/>
      <c r="C35" s="471"/>
      <c r="D35" s="448"/>
    </row>
    <row r="36" spans="1:4" ht="15.75">
      <c r="A36" s="460" t="s">
        <v>25</v>
      </c>
      <c r="B36" s="461">
        <f>SUM(B37:B58)</f>
        <v>51409</v>
      </c>
      <c r="C36" s="461">
        <f>SUM(C37:C58)</f>
        <v>47723</v>
      </c>
      <c r="D36" s="451">
        <f aca="true" t="shared" si="1" ref="D36:D67">IF(OR(C36=0,B36=0),"*",C36/B36)</f>
        <v>0.9283004921317279</v>
      </c>
    </row>
    <row r="37" spans="1:4" ht="14.25">
      <c r="A37" s="452" t="s">
        <v>26</v>
      </c>
      <c r="B37" s="453">
        <v>80</v>
      </c>
      <c r="C37" s="454">
        <f>položky!DC7</f>
        <v>0</v>
      </c>
      <c r="D37" s="448" t="str">
        <f t="shared" si="1"/>
        <v>*</v>
      </c>
    </row>
    <row r="38" spans="1:4" ht="14.25">
      <c r="A38" s="455" t="s">
        <v>27</v>
      </c>
      <c r="B38" s="456">
        <v>14739</v>
      </c>
      <c r="C38" s="457">
        <f>položky!BB7+položky!BC7+položky!BD7-položky!BB40-položky!BD40-výdaje!H16-výdaje!H40-výdaje!H41</f>
        <v>15693</v>
      </c>
      <c r="D38" s="448">
        <f t="shared" si="1"/>
        <v>1.0647262365153674</v>
      </c>
    </row>
    <row r="39" spans="1:4" ht="14.25">
      <c r="A39" s="455" t="s">
        <v>28</v>
      </c>
      <c r="B39" s="456">
        <v>5251</v>
      </c>
      <c r="C39" s="457">
        <f>položky!BE7+položky!BF7+položky!BG7+položky!BH7-položky!BE40-položky!BF40-položky!BG40-položky!BH40-výdaje!H80-výdaje!H110</f>
        <v>3786</v>
      </c>
      <c r="D39" s="448">
        <f t="shared" si="1"/>
        <v>0.72100552275757</v>
      </c>
    </row>
    <row r="40" spans="1:4" ht="14.25">
      <c r="A40" s="455" t="s">
        <v>29</v>
      </c>
      <c r="B40" s="456">
        <v>2214</v>
      </c>
      <c r="C40" s="457">
        <f>položky!BI7-položky!BI40-výdaje!H177-výdaje!H242-položky!BI46-výdaje!H162+výdaje!H218</f>
        <v>1879</v>
      </c>
      <c r="D40" s="448">
        <f t="shared" si="1"/>
        <v>0.8486901535682023</v>
      </c>
    </row>
    <row r="41" spans="1:4" ht="14.25">
      <c r="A41" s="455" t="s">
        <v>30</v>
      </c>
      <c r="B41" s="456">
        <v>5275</v>
      </c>
      <c r="C41" s="457">
        <f>položky!BP7-položky!BP40</f>
        <v>5089</v>
      </c>
      <c r="D41" s="448">
        <f t="shared" si="1"/>
        <v>0.964739336492891</v>
      </c>
    </row>
    <row r="42" spans="1:4" ht="14.25">
      <c r="A42" s="455" t="s">
        <v>31</v>
      </c>
      <c r="B42" s="456">
        <v>6913</v>
      </c>
      <c r="C42" s="457">
        <f>položky!BW7-C58+výdaje!H629-položky!BW40-položky!CK40-výdaje!H493-položky!BW46</f>
        <v>6528</v>
      </c>
      <c r="D42" s="448">
        <f t="shared" si="1"/>
        <v>0.9443078258353826</v>
      </c>
    </row>
    <row r="43" spans="1:4" ht="14.25">
      <c r="A43" s="455" t="s">
        <v>32</v>
      </c>
      <c r="B43" s="456">
        <v>1521</v>
      </c>
      <c r="C43" s="457">
        <f>položky!CE7-položky!CE40-položky!CE46</f>
        <v>1191</v>
      </c>
      <c r="D43" s="448">
        <f t="shared" si="1"/>
        <v>0.7830374753451677</v>
      </c>
    </row>
    <row r="44" spans="1:4" ht="14.25">
      <c r="A44" s="455" t="s">
        <v>33</v>
      </c>
      <c r="B44" s="456">
        <v>36</v>
      </c>
      <c r="C44" s="457">
        <f>položky!CN7</f>
        <v>45</v>
      </c>
      <c r="D44" s="448">
        <f t="shared" si="1"/>
        <v>1.25</v>
      </c>
    </row>
    <row r="45" spans="1:4" ht="14.25">
      <c r="A45" s="455" t="s">
        <v>34</v>
      </c>
      <c r="B45" s="456">
        <v>2315</v>
      </c>
      <c r="C45" s="457">
        <f>položky!CS7-položky!CS40-položky!CS46</f>
        <v>2345</v>
      </c>
      <c r="D45" s="448">
        <f t="shared" si="1"/>
        <v>1.0129589632829374</v>
      </c>
    </row>
    <row r="46" spans="1:4" ht="14.25">
      <c r="A46" s="455" t="s">
        <v>35</v>
      </c>
      <c r="B46" s="456">
        <v>0</v>
      </c>
      <c r="C46" s="457">
        <f>položky!CV38+položky!CV39+položky!CV28</f>
        <v>0</v>
      </c>
      <c r="D46" s="448" t="str">
        <f t="shared" si="1"/>
        <v>*</v>
      </c>
    </row>
    <row r="47" spans="1:4" ht="14.25">
      <c r="A47" s="455" t="s">
        <v>36</v>
      </c>
      <c r="B47" s="456">
        <v>1020</v>
      </c>
      <c r="C47" s="457">
        <f>položky!CQ7</f>
        <v>1035</v>
      </c>
      <c r="D47" s="448">
        <f t="shared" si="1"/>
        <v>1.0147058823529411</v>
      </c>
    </row>
    <row r="48" spans="1:4" ht="14.25">
      <c r="A48" s="455" t="s">
        <v>37</v>
      </c>
      <c r="B48" s="456">
        <v>220</v>
      </c>
      <c r="C48" s="457">
        <f>položky!CX7</f>
        <v>198</v>
      </c>
      <c r="D48" s="448">
        <f t="shared" si="1"/>
        <v>0.9</v>
      </c>
    </row>
    <row r="49" spans="1:4" ht="14.25">
      <c r="A49" s="455" t="s">
        <v>38</v>
      </c>
      <c r="B49" s="456">
        <v>109</v>
      </c>
      <c r="C49" s="457">
        <f>položky!CW7-C50-C51-C53-C55+výdaje!H726-C54-C56</f>
        <v>87</v>
      </c>
      <c r="D49" s="448">
        <f t="shared" si="1"/>
        <v>0.7981651376146789</v>
      </c>
    </row>
    <row r="50" spans="1:4" ht="14.25">
      <c r="A50" s="472" t="s">
        <v>39</v>
      </c>
      <c r="B50" s="473">
        <v>3025</v>
      </c>
      <c r="C50" s="457">
        <f>výdaje!H694</f>
        <v>3025</v>
      </c>
      <c r="D50" s="448">
        <f t="shared" si="1"/>
        <v>1</v>
      </c>
    </row>
    <row r="51" spans="1:4" ht="14.25">
      <c r="A51" s="472" t="s">
        <v>40</v>
      </c>
      <c r="B51" s="473">
        <v>631</v>
      </c>
      <c r="C51" s="457">
        <f>výdaje!H695</f>
        <v>631</v>
      </c>
      <c r="D51" s="448">
        <f t="shared" si="1"/>
        <v>1</v>
      </c>
    </row>
    <row r="52" spans="1:4" ht="14.25">
      <c r="A52" s="455" t="s">
        <v>41</v>
      </c>
      <c r="B52" s="456">
        <v>898</v>
      </c>
      <c r="C52" s="457">
        <f>položky!AY40-výdaje!H218</f>
        <v>903</v>
      </c>
      <c r="D52" s="448">
        <f t="shared" si="1"/>
        <v>1.0055679287305122</v>
      </c>
    </row>
    <row r="53" spans="1:4" ht="14.25">
      <c r="A53" s="472" t="s">
        <v>42</v>
      </c>
      <c r="B53" s="473">
        <v>2242</v>
      </c>
      <c r="C53" s="457">
        <f>výdaje!H698</f>
        <v>2242</v>
      </c>
      <c r="D53" s="448">
        <f t="shared" si="1"/>
        <v>1</v>
      </c>
    </row>
    <row r="54" spans="1:4" ht="14.25">
      <c r="A54" s="472" t="s">
        <v>43</v>
      </c>
      <c r="B54" s="473">
        <v>293</v>
      </c>
      <c r="C54" s="457">
        <f>výdaje!H699</f>
        <v>293</v>
      </c>
      <c r="D54" s="448">
        <f t="shared" si="1"/>
        <v>1</v>
      </c>
    </row>
    <row r="55" spans="1:4" ht="14.25">
      <c r="A55" s="472" t="s">
        <v>44</v>
      </c>
      <c r="B55" s="473">
        <v>406</v>
      </c>
      <c r="C55" s="457">
        <f>výdaje!H700</f>
        <v>406</v>
      </c>
      <c r="D55" s="448">
        <f t="shared" si="1"/>
        <v>1</v>
      </c>
    </row>
    <row r="56" spans="1:4" ht="14.25">
      <c r="A56" s="472" t="s">
        <v>45</v>
      </c>
      <c r="B56" s="473">
        <v>1944</v>
      </c>
      <c r="C56" s="457">
        <f>výdaje!H701</f>
        <v>1943</v>
      </c>
      <c r="D56" s="448">
        <f t="shared" si="1"/>
        <v>0.9994855967078189</v>
      </c>
    </row>
    <row r="57" spans="1:4" ht="14.25">
      <c r="A57" s="455" t="s">
        <v>46</v>
      </c>
      <c r="B57" s="456">
        <v>770</v>
      </c>
      <c r="C57" s="457">
        <f>výdaje!H253+výdaje!H254+výdaje!H255</f>
        <v>404</v>
      </c>
      <c r="D57" s="448">
        <f t="shared" si="1"/>
        <v>0.5246753246753246</v>
      </c>
    </row>
    <row r="58" spans="1:4" ht="14.25">
      <c r="A58" s="455" t="s">
        <v>47</v>
      </c>
      <c r="B58" s="456">
        <v>1507</v>
      </c>
      <c r="C58" s="474">
        <f>výdaje!H495</f>
        <v>0</v>
      </c>
      <c r="D58" s="448" t="str">
        <f t="shared" si="1"/>
        <v>*</v>
      </c>
    </row>
    <row r="59" spans="1:4" ht="15.75">
      <c r="A59" s="460" t="s">
        <v>48</v>
      </c>
      <c r="B59" s="461">
        <f>SUM(B60:B87)</f>
        <v>44819</v>
      </c>
      <c r="C59" s="461">
        <f>SUM(C60:C86)</f>
        <v>32911</v>
      </c>
      <c r="D59" s="451">
        <f t="shared" si="1"/>
        <v>0.73430910997568</v>
      </c>
    </row>
    <row r="60" spans="1:4" ht="14.25">
      <c r="A60" s="452" t="s">
        <v>49</v>
      </c>
      <c r="B60" s="453">
        <v>179</v>
      </c>
      <c r="C60" s="453">
        <f>výdaje!H734</f>
        <v>179</v>
      </c>
      <c r="D60" s="448">
        <f t="shared" si="1"/>
        <v>1</v>
      </c>
    </row>
    <row r="61" spans="1:4" ht="14.25">
      <c r="A61" s="455" t="s">
        <v>50</v>
      </c>
      <c r="B61" s="456">
        <v>2107</v>
      </c>
      <c r="C61" s="456">
        <f>výdaje!H735</f>
        <v>2107</v>
      </c>
      <c r="D61" s="448">
        <f t="shared" si="1"/>
        <v>1</v>
      </c>
    </row>
    <row r="62" spans="1:4" ht="14.25">
      <c r="A62" s="455" t="s">
        <v>51</v>
      </c>
      <c r="B62" s="456">
        <v>0</v>
      </c>
      <c r="C62" s="456">
        <f>výdaje!H736</f>
        <v>0</v>
      </c>
      <c r="D62" s="448" t="str">
        <f t="shared" si="1"/>
        <v>*</v>
      </c>
    </row>
    <row r="63" spans="1:4" ht="14.25">
      <c r="A63" s="455" t="s">
        <v>52</v>
      </c>
      <c r="B63" s="456">
        <v>70</v>
      </c>
      <c r="C63" s="456">
        <f>výdaje!H755</f>
        <v>57</v>
      </c>
      <c r="D63" s="448">
        <f t="shared" si="1"/>
        <v>0.8142857142857143</v>
      </c>
    </row>
    <row r="64" spans="1:4" ht="14.25">
      <c r="A64" s="455" t="s">
        <v>53</v>
      </c>
      <c r="B64" s="456">
        <v>750</v>
      </c>
      <c r="C64" s="456">
        <f>výdaje!H737</f>
        <v>593</v>
      </c>
      <c r="D64" s="448">
        <f t="shared" si="1"/>
        <v>0.7906666666666666</v>
      </c>
    </row>
    <row r="65" spans="1:4" ht="14.25">
      <c r="A65" s="455" t="s">
        <v>54</v>
      </c>
      <c r="B65" s="456">
        <v>100</v>
      </c>
      <c r="C65" s="456">
        <f>výdaje!H738</f>
        <v>43</v>
      </c>
      <c r="D65" s="448">
        <f t="shared" si="1"/>
        <v>0.43</v>
      </c>
    </row>
    <row r="66" spans="1:4" ht="14.25">
      <c r="A66" s="455" t="s">
        <v>55</v>
      </c>
      <c r="B66" s="456">
        <v>0</v>
      </c>
      <c r="C66" s="456">
        <f>výdaje!H739</f>
        <v>0</v>
      </c>
      <c r="D66" s="448" t="str">
        <f t="shared" si="1"/>
        <v>*</v>
      </c>
    </row>
    <row r="67" spans="1:4" ht="14.25">
      <c r="A67" s="455" t="s">
        <v>56</v>
      </c>
      <c r="B67" s="456">
        <v>3285</v>
      </c>
      <c r="C67" s="456">
        <f>výdaje!H740</f>
        <v>2808</v>
      </c>
      <c r="D67" s="448">
        <f t="shared" si="1"/>
        <v>0.8547945205479452</v>
      </c>
    </row>
    <row r="68" spans="1:4" ht="14.25">
      <c r="A68" s="455" t="s">
        <v>57</v>
      </c>
      <c r="B68" s="456">
        <v>400</v>
      </c>
      <c r="C68" s="456">
        <f>výdaje!H741</f>
        <v>371</v>
      </c>
      <c r="D68" s="448">
        <f aca="true" t="shared" si="2" ref="D68:D86">IF(OR(C68=0,B68=0),"*",C68/B68)</f>
        <v>0.9275</v>
      </c>
    </row>
    <row r="69" spans="1:4" ht="14.25">
      <c r="A69" s="455" t="s">
        <v>58</v>
      </c>
      <c r="B69" s="456">
        <v>335</v>
      </c>
      <c r="C69" s="456">
        <f>výdaje!H742</f>
        <v>335</v>
      </c>
      <c r="D69" s="448">
        <f t="shared" si="2"/>
        <v>1</v>
      </c>
    </row>
    <row r="70" spans="1:4" ht="14.25">
      <c r="A70" s="455" t="s">
        <v>59</v>
      </c>
      <c r="B70" s="456">
        <v>400</v>
      </c>
      <c r="C70" s="456">
        <f>výdaje!H748</f>
        <v>400</v>
      </c>
      <c r="D70" s="448">
        <f t="shared" si="2"/>
        <v>1</v>
      </c>
    </row>
    <row r="71" spans="1:4" ht="14.25">
      <c r="A71" s="455" t="s">
        <v>60</v>
      </c>
      <c r="B71" s="456">
        <v>0</v>
      </c>
      <c r="C71" s="456">
        <f>výdaje!H749</f>
        <v>0</v>
      </c>
      <c r="D71" s="448" t="str">
        <f t="shared" si="2"/>
        <v>*</v>
      </c>
    </row>
    <row r="72" spans="1:4" ht="14.25">
      <c r="A72" s="455" t="s">
        <v>61</v>
      </c>
      <c r="B72" s="456">
        <v>0</v>
      </c>
      <c r="C72" s="456">
        <f>výdaje!H743</f>
        <v>0</v>
      </c>
      <c r="D72" s="448" t="str">
        <f t="shared" si="2"/>
        <v>*</v>
      </c>
    </row>
    <row r="73" spans="1:4" ht="14.25">
      <c r="A73" s="455" t="s">
        <v>62</v>
      </c>
      <c r="B73" s="456">
        <v>200</v>
      </c>
      <c r="C73" s="456">
        <f>výdaje!H750</f>
        <v>0</v>
      </c>
      <c r="D73" s="448" t="str">
        <f t="shared" si="2"/>
        <v>*</v>
      </c>
    </row>
    <row r="74" spans="1:4" ht="14.25">
      <c r="A74" s="455" t="s">
        <v>63</v>
      </c>
      <c r="B74" s="456">
        <v>100</v>
      </c>
      <c r="C74" s="456">
        <f>výdaje!H746</f>
        <v>0</v>
      </c>
      <c r="D74" s="448" t="str">
        <f t="shared" si="2"/>
        <v>*</v>
      </c>
    </row>
    <row r="75" spans="1:4" ht="14.25">
      <c r="A75" s="455" t="s">
        <v>64</v>
      </c>
      <c r="B75" s="456">
        <v>180</v>
      </c>
      <c r="C75" s="456">
        <f>výdaje!H751</f>
        <v>150</v>
      </c>
      <c r="D75" s="448">
        <f t="shared" si="2"/>
        <v>0.8333333333333334</v>
      </c>
    </row>
    <row r="76" spans="1:4" ht="14.25">
      <c r="A76" s="455" t="s">
        <v>65</v>
      </c>
      <c r="B76" s="456">
        <v>223</v>
      </c>
      <c r="C76" s="456">
        <f>výdaje!H752</f>
        <v>237</v>
      </c>
      <c r="D76" s="448">
        <f t="shared" si="2"/>
        <v>1.062780269058296</v>
      </c>
    </row>
    <row r="77" spans="1:4" ht="14.25">
      <c r="A77" s="455" t="s">
        <v>66</v>
      </c>
      <c r="B77" s="456">
        <v>400</v>
      </c>
      <c r="C77" s="456">
        <f>výdaje!H754</f>
        <v>244</v>
      </c>
      <c r="D77" s="448">
        <f t="shared" si="2"/>
        <v>0.61</v>
      </c>
    </row>
    <row r="78" spans="1:4" ht="14.25">
      <c r="A78" s="455" t="s">
        <v>67</v>
      </c>
      <c r="B78" s="456">
        <v>20549</v>
      </c>
      <c r="C78" s="457">
        <f>výdaje!H756</f>
        <v>20550</v>
      </c>
      <c r="D78" s="448">
        <f t="shared" si="2"/>
        <v>1.0000486641685726</v>
      </c>
    </row>
    <row r="79" spans="1:4" ht="14.25">
      <c r="A79" s="455" t="s">
        <v>68</v>
      </c>
      <c r="B79" s="456">
        <v>100</v>
      </c>
      <c r="C79" s="457">
        <f>výdaje!H757</f>
        <v>51</v>
      </c>
      <c r="D79" s="448">
        <f t="shared" si="2"/>
        <v>0.51</v>
      </c>
    </row>
    <row r="80" spans="1:4" ht="14.25">
      <c r="A80" s="455" t="s">
        <v>69</v>
      </c>
      <c r="B80" s="475">
        <v>250</v>
      </c>
      <c r="C80" s="476">
        <f>výdaje!H758</f>
        <v>0</v>
      </c>
      <c r="D80" s="448" t="str">
        <f t="shared" si="2"/>
        <v>*</v>
      </c>
    </row>
    <row r="81" spans="1:4" ht="14.25">
      <c r="A81" s="455" t="s">
        <v>70</v>
      </c>
      <c r="B81" s="475">
        <v>0</v>
      </c>
      <c r="C81" s="477">
        <f>výdaje!H759</f>
        <v>0</v>
      </c>
      <c r="D81" s="448" t="str">
        <f t="shared" si="2"/>
        <v>*</v>
      </c>
    </row>
    <row r="82" spans="1:4" ht="14.25">
      <c r="A82" s="455" t="s">
        <v>71</v>
      </c>
      <c r="B82" s="475">
        <v>1036</v>
      </c>
      <c r="C82" s="477">
        <f>výdaje!H762</f>
        <v>1036</v>
      </c>
      <c r="D82" s="448">
        <f t="shared" si="2"/>
        <v>1</v>
      </c>
    </row>
    <row r="83" spans="1:4" ht="14.25">
      <c r="A83" s="455" t="s">
        <v>72</v>
      </c>
      <c r="B83" s="475">
        <v>3750</v>
      </c>
      <c r="C83" s="477">
        <f>výdaje!H763</f>
        <v>3750</v>
      </c>
      <c r="D83" s="448">
        <f t="shared" si="2"/>
        <v>1</v>
      </c>
    </row>
    <row r="84" spans="1:4" ht="14.25">
      <c r="A84" s="455" t="s">
        <v>73</v>
      </c>
      <c r="B84" s="456">
        <v>4535</v>
      </c>
      <c r="C84" s="474">
        <f>výdaje!H765</f>
        <v>0</v>
      </c>
      <c r="D84" s="448" t="str">
        <f t="shared" si="2"/>
        <v>*</v>
      </c>
    </row>
    <row r="85" spans="1:4" ht="14.25">
      <c r="A85" s="478" t="s">
        <v>74</v>
      </c>
      <c r="B85" s="456">
        <v>2400</v>
      </c>
      <c r="C85" s="456">
        <f>výdaje!H766</f>
        <v>0</v>
      </c>
      <c r="D85" s="448" t="str">
        <f t="shared" si="2"/>
        <v>*</v>
      </c>
    </row>
    <row r="86" spans="1:4" ht="14.25">
      <c r="A86" s="478" t="s">
        <v>75</v>
      </c>
      <c r="B86" s="456">
        <v>3000</v>
      </c>
      <c r="C86" s="475">
        <f>výdaje!H767</f>
        <v>0</v>
      </c>
      <c r="D86" s="448" t="str">
        <f t="shared" si="2"/>
        <v>*</v>
      </c>
    </row>
    <row r="87" spans="1:4" ht="14.25">
      <c r="A87" s="479" t="s">
        <v>76</v>
      </c>
      <c r="B87" s="480">
        <v>470</v>
      </c>
      <c r="C87" s="463"/>
      <c r="D87" s="465"/>
    </row>
    <row r="88" spans="1:4" ht="8.25" customHeight="1">
      <c r="A88" s="1"/>
      <c r="B88" s="466"/>
      <c r="C88" s="1"/>
      <c r="D88" s="481"/>
    </row>
    <row r="89" spans="1:4" ht="18">
      <c r="A89" s="442" t="s">
        <v>77</v>
      </c>
      <c r="B89" s="443">
        <f>SUM(B90:B93)</f>
        <v>31286</v>
      </c>
      <c r="C89" s="482">
        <f>SUM(C90:C93)</f>
        <v>16865</v>
      </c>
      <c r="D89" s="451">
        <f>IF(OR(C89=0,B89=0),"*",C89/B89)</f>
        <v>0.5390590040273605</v>
      </c>
    </row>
    <row r="90" spans="1:4" ht="14.25">
      <c r="A90" s="452" t="s">
        <v>78</v>
      </c>
      <c r="B90" s="453">
        <v>-2167</v>
      </c>
      <c r="C90" s="454">
        <f>-(Financování!H20+Financování!H21)</f>
        <v>-2178</v>
      </c>
      <c r="D90" s="448">
        <f>IF(OR(C90=0,B90=0),"*",C90/B90)</f>
        <v>1.0050761421319796</v>
      </c>
    </row>
    <row r="91" spans="1:4" ht="14.25">
      <c r="A91" s="455" t="s">
        <v>79</v>
      </c>
      <c r="B91" s="456">
        <v>14520</v>
      </c>
      <c r="C91" s="457">
        <f>Financování!H11</f>
        <v>14520</v>
      </c>
      <c r="D91" s="448">
        <f>IF(OR(C91=0,B91=0),"*",C91/B91)</f>
        <v>1</v>
      </c>
    </row>
    <row r="92" spans="1:4" ht="14.25">
      <c r="A92" s="455" t="s">
        <v>80</v>
      </c>
      <c r="B92" s="456">
        <v>0</v>
      </c>
      <c r="C92" s="457">
        <f>Financování!H12-Financování!H23</f>
        <v>-14410</v>
      </c>
      <c r="D92" s="448" t="str">
        <f>IF(OR(C92=0,B92=0),"*",C92/B92)</f>
        <v>*</v>
      </c>
    </row>
    <row r="93" spans="1:4" ht="14.25" customHeight="1">
      <c r="A93" s="462" t="s">
        <v>81</v>
      </c>
      <c r="B93" s="463">
        <v>18933</v>
      </c>
      <c r="C93" s="464">
        <f>Financování!H9</f>
        <v>18933</v>
      </c>
      <c r="D93" s="465">
        <f>IF(OR(C93=0,B93=0),"*",C93/B93)</f>
        <v>1</v>
      </c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4.25">
      <c r="A96" s="483"/>
      <c r="B96" s="483"/>
      <c r="C96" s="156"/>
    </row>
    <row r="97" spans="1:3" ht="14.25">
      <c r="A97" s="483"/>
      <c r="B97" s="483"/>
      <c r="C97" s="156"/>
    </row>
    <row r="98" spans="1:3" ht="15.75">
      <c r="A98" s="335"/>
      <c r="B98" s="335"/>
      <c r="C98" s="484"/>
    </row>
    <row r="99" spans="1:3" ht="15.75">
      <c r="A99" s="335"/>
      <c r="B99" s="335"/>
      <c r="C99" s="484"/>
    </row>
    <row r="100" spans="1:3" ht="15.75">
      <c r="A100" s="485"/>
      <c r="B100" s="485"/>
      <c r="C100" s="484"/>
    </row>
    <row r="101" spans="1:3" ht="12.75">
      <c r="A101" s="486"/>
      <c r="B101" s="486"/>
      <c r="C101" s="156"/>
    </row>
    <row r="102" spans="1:3" ht="12.75">
      <c r="A102" s="487"/>
      <c r="B102" s="487"/>
      <c r="C102" s="488"/>
    </row>
    <row r="103" spans="1:3" ht="12.75">
      <c r="A103" s="487"/>
      <c r="B103" s="487"/>
      <c r="C103" s="488"/>
    </row>
    <row r="104" spans="1:3" ht="12.75">
      <c r="A104" s="489"/>
      <c r="B104" s="489"/>
      <c r="C104" s="488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486"/>
      <c r="B107" s="486"/>
      <c r="C107" s="156"/>
    </row>
    <row r="108" spans="1:3" ht="12.75">
      <c r="A108" s="486"/>
      <c r="B108" s="486"/>
      <c r="C108" s="156"/>
    </row>
    <row r="109" spans="1:3" ht="12.75">
      <c r="A109" s="486"/>
      <c r="B109" s="486"/>
      <c r="C109" s="156"/>
    </row>
    <row r="110" spans="1:3" ht="12.75">
      <c r="A110" s="486"/>
      <c r="B110" s="486"/>
      <c r="C110" s="1"/>
    </row>
    <row r="111" spans="1:3" ht="12.75">
      <c r="A111" s="486"/>
      <c r="B111" s="486"/>
      <c r="C111" s="1"/>
    </row>
    <row r="112" spans="1:3" ht="12.75">
      <c r="A112" s="1"/>
      <c r="B112" s="1"/>
      <c r="C112" s="1"/>
    </row>
    <row r="113" spans="1:3" ht="12.75">
      <c r="A113" s="486"/>
      <c r="B113" s="486"/>
      <c r="C113" s="1"/>
    </row>
    <row r="114" spans="1:3" ht="12.75">
      <c r="A114" s="486"/>
      <c r="B114" s="486"/>
      <c r="C114" s="156"/>
    </row>
    <row r="115" spans="1:3" ht="12.75">
      <c r="A115" s="486"/>
      <c r="B115" s="486"/>
      <c r="C115" s="156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</sheetData>
  <sheetProtection/>
  <printOptions/>
  <pageMargins left="0.7874015748031497" right="0.2755905511811024" top="0" bottom="0" header="0.5118110236220472" footer="0.5118110236220472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90" zoomScaleNormal="90" zoomScalePageLayoutView="0" workbookViewId="0" topLeftCell="A1">
      <selection activeCell="D8" sqref="D8"/>
    </sheetView>
  </sheetViews>
  <sheetFormatPr defaultColWidth="9.00390625" defaultRowHeight="12.75"/>
  <cols>
    <col min="1" max="1" width="19.25390625" style="1" customWidth="1"/>
    <col min="2" max="2" width="56.875" style="1" customWidth="1"/>
    <col min="3" max="3" width="16.25390625" style="1" customWidth="1"/>
    <col min="4" max="4" width="23.75390625" style="1" customWidth="1"/>
    <col min="5" max="5" width="16.125" style="1" customWidth="1"/>
    <col min="6" max="16384" width="9.00390625" style="1" customWidth="1"/>
  </cols>
  <sheetData>
    <row r="1" ht="12.75">
      <c r="E1" s="1" t="s">
        <v>82</v>
      </c>
    </row>
    <row r="3" spans="1:4" ht="20.25">
      <c r="A3" s="490" t="s">
        <v>83</v>
      </c>
      <c r="B3" s="490"/>
      <c r="C3" s="490"/>
      <c r="D3" s="490"/>
    </row>
    <row r="4" spans="1:4" ht="20.25">
      <c r="A4" s="490" t="s">
        <v>84</v>
      </c>
      <c r="B4" s="490"/>
      <c r="C4" s="490"/>
      <c r="D4" s="490"/>
    </row>
    <row r="5" spans="1:4" ht="20.25">
      <c r="A5" s="490"/>
      <c r="B5" s="490"/>
      <c r="C5" s="490"/>
      <c r="D5" s="490"/>
    </row>
    <row r="6" ht="12.75">
      <c r="A6" s="1" t="s">
        <v>85</v>
      </c>
    </row>
    <row r="7" spans="1:5" ht="18.75">
      <c r="A7" s="491" t="s">
        <v>86</v>
      </c>
      <c r="B7" s="491" t="s">
        <v>87</v>
      </c>
      <c r="C7" s="492" t="s">
        <v>88</v>
      </c>
      <c r="D7" s="492" t="s">
        <v>89</v>
      </c>
      <c r="E7" s="492" t="s">
        <v>90</v>
      </c>
    </row>
    <row r="8" spans="1:5" ht="18.75">
      <c r="A8" s="493"/>
      <c r="B8" s="494"/>
      <c r="C8" s="495" t="s">
        <v>1131</v>
      </c>
      <c r="D8" s="495" t="s">
        <v>1131</v>
      </c>
      <c r="E8" s="496" t="s">
        <v>91</v>
      </c>
    </row>
    <row r="9" spans="1:5" ht="15.75">
      <c r="A9" s="497"/>
      <c r="B9" s="498"/>
      <c r="C9" s="499"/>
      <c r="D9" s="500"/>
      <c r="E9" s="501"/>
    </row>
    <row r="10" spans="1:5" ht="15.75">
      <c r="A10" s="502"/>
      <c r="B10" s="503"/>
      <c r="C10" s="504"/>
      <c r="D10" s="505"/>
      <c r="E10" s="506"/>
    </row>
    <row r="11" spans="1:5" ht="15.75">
      <c r="A11" s="507"/>
      <c r="B11" s="508"/>
      <c r="C11" s="509"/>
      <c r="D11" s="510"/>
      <c r="E11" s="501"/>
    </row>
    <row r="12" spans="1:5" ht="18.75">
      <c r="A12" s="511" t="s">
        <v>1132</v>
      </c>
      <c r="B12" s="512"/>
      <c r="C12" s="513">
        <f>SUM(C9:C10)</f>
        <v>0</v>
      </c>
      <c r="D12" s="513">
        <f>SUM(D9:D10)</f>
        <v>0</v>
      </c>
      <c r="E12" s="514"/>
    </row>
    <row r="13" spans="1:5" ht="15">
      <c r="A13" s="515"/>
      <c r="B13" s="516"/>
      <c r="C13" s="517"/>
      <c r="D13" s="518"/>
      <c r="E13" s="519"/>
    </row>
    <row r="14" spans="1:5" ht="18">
      <c r="A14" s="520" t="s">
        <v>92</v>
      </c>
      <c r="B14" s="521"/>
      <c r="C14" s="522">
        <f>C12</f>
        <v>0</v>
      </c>
      <c r="D14" s="522">
        <f>D12</f>
        <v>0</v>
      </c>
      <c r="E14" s="523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9"/>
  <sheetViews>
    <sheetView zoomScale="90" zoomScaleNormal="90" zoomScalePageLayoutView="0" workbookViewId="0" topLeftCell="A1">
      <selection activeCell="B47" sqref="B47"/>
    </sheetView>
  </sheetViews>
  <sheetFormatPr defaultColWidth="9.00390625" defaultRowHeight="12.75"/>
  <cols>
    <col min="1" max="1" width="27.00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1" spans="1:2" ht="23.25">
      <c r="A1" s="524" t="s">
        <v>93</v>
      </c>
      <c r="B1" s="525"/>
    </row>
    <row r="2" spans="1:5" ht="16.5" customHeight="1">
      <c r="A2" s="491" t="s">
        <v>86</v>
      </c>
      <c r="B2" s="491" t="s">
        <v>94</v>
      </c>
      <c r="C2" s="526" t="s">
        <v>95</v>
      </c>
      <c r="D2" s="526" t="s">
        <v>96</v>
      </c>
      <c r="E2" s="526" t="s">
        <v>90</v>
      </c>
    </row>
    <row r="3" spans="1:5" ht="14.25" customHeight="1">
      <c r="A3" s="493"/>
      <c r="B3" s="494"/>
      <c r="C3" s="527" t="s">
        <v>97</v>
      </c>
      <c r="D3" s="527" t="s">
        <v>97</v>
      </c>
      <c r="E3" s="527" t="s">
        <v>91</v>
      </c>
    </row>
    <row r="4" spans="1:5" ht="12.75">
      <c r="A4" s="528" t="s">
        <v>98</v>
      </c>
      <c r="B4" s="529" t="s">
        <v>99</v>
      </c>
      <c r="C4" s="530">
        <v>30000</v>
      </c>
      <c r="D4" s="530">
        <v>16000</v>
      </c>
      <c r="E4" s="531">
        <v>5139</v>
      </c>
    </row>
    <row r="5" spans="1:5" ht="14.25">
      <c r="A5" s="532"/>
      <c r="B5" s="533" t="s">
        <v>100</v>
      </c>
      <c r="C5" s="534">
        <v>20000</v>
      </c>
      <c r="D5" s="534">
        <v>10000</v>
      </c>
      <c r="E5" s="535">
        <v>5169</v>
      </c>
    </row>
    <row r="6" spans="1:5" ht="14.25">
      <c r="A6" s="532"/>
      <c r="B6" s="533" t="s">
        <v>101</v>
      </c>
      <c r="C6" s="534">
        <v>80000</v>
      </c>
      <c r="D6" s="534">
        <v>30000</v>
      </c>
      <c r="E6" s="535">
        <v>5169</v>
      </c>
    </row>
    <row r="7" spans="1:5" ht="14.25">
      <c r="A7" s="532"/>
      <c r="B7" s="533" t="s">
        <v>102</v>
      </c>
      <c r="C7" s="534">
        <v>55000</v>
      </c>
      <c r="D7" s="534">
        <v>20000</v>
      </c>
      <c r="E7" s="535">
        <v>5169</v>
      </c>
    </row>
    <row r="8" spans="1:5" ht="18.75">
      <c r="A8" s="511" t="s">
        <v>1132</v>
      </c>
      <c r="B8" s="536"/>
      <c r="C8" s="537">
        <f>SUM(C4:C7)</f>
        <v>185000</v>
      </c>
      <c r="D8" s="537">
        <f>SUM(D4:D7)</f>
        <v>76000</v>
      </c>
      <c r="E8" s="538"/>
    </row>
    <row r="9" spans="1:5" ht="8.25" customHeight="1">
      <c r="A9" s="532"/>
      <c r="B9" s="539"/>
      <c r="C9" s="540"/>
      <c r="D9" s="540"/>
      <c r="E9" s="541"/>
    </row>
    <row r="10" spans="1:5" ht="15.75">
      <c r="A10" s="542" t="s">
        <v>103</v>
      </c>
      <c r="B10" s="543" t="s">
        <v>104</v>
      </c>
      <c r="C10" s="544">
        <v>50000</v>
      </c>
      <c r="D10" s="544">
        <v>50000</v>
      </c>
      <c r="E10" s="535">
        <v>5156</v>
      </c>
    </row>
    <row r="11" spans="1:5" ht="15.75">
      <c r="A11" s="542"/>
      <c r="B11" s="545" t="s">
        <v>105</v>
      </c>
      <c r="C11" s="534">
        <v>10000</v>
      </c>
      <c r="D11" s="534">
        <v>10000</v>
      </c>
      <c r="E11" s="535">
        <v>5169</v>
      </c>
    </row>
    <row r="12" spans="1:5" ht="18.75">
      <c r="A12" s="511" t="s">
        <v>1132</v>
      </c>
      <c r="B12" s="546"/>
      <c r="C12" s="537">
        <v>60000</v>
      </c>
      <c r="D12" s="537">
        <f>SUM(D10:D11)</f>
        <v>60000</v>
      </c>
      <c r="E12" s="538"/>
    </row>
    <row r="13" spans="1:5" ht="7.5" customHeight="1">
      <c r="A13" s="532"/>
      <c r="B13" s="539"/>
      <c r="C13" s="540"/>
      <c r="D13" s="540"/>
      <c r="E13" s="535"/>
    </row>
    <row r="14" spans="1:5" ht="12.75">
      <c r="A14" s="528" t="s">
        <v>106</v>
      </c>
      <c r="B14" s="529" t="s">
        <v>107</v>
      </c>
      <c r="C14" s="547">
        <v>360000</v>
      </c>
      <c r="D14" s="547">
        <v>205000</v>
      </c>
      <c r="E14" s="535">
        <v>5139</v>
      </c>
    </row>
    <row r="15" spans="1:5" ht="14.25">
      <c r="A15" s="532"/>
      <c r="B15" s="529" t="s">
        <v>108</v>
      </c>
      <c r="C15" s="547">
        <v>450000</v>
      </c>
      <c r="D15" s="547">
        <v>385000</v>
      </c>
      <c r="E15" s="535">
        <v>5156</v>
      </c>
    </row>
    <row r="16" spans="1:5" ht="14.25">
      <c r="A16" s="532"/>
      <c r="B16" s="529" t="s">
        <v>109</v>
      </c>
      <c r="C16" s="547">
        <v>50000</v>
      </c>
      <c r="D16" s="547">
        <v>50000</v>
      </c>
      <c r="E16" s="535">
        <v>5169</v>
      </c>
    </row>
    <row r="17" spans="1:5" ht="14.25">
      <c r="A17" s="532"/>
      <c r="B17" s="548" t="s">
        <v>110</v>
      </c>
      <c r="C17" s="547">
        <v>90000</v>
      </c>
      <c r="D17" s="547">
        <v>45000</v>
      </c>
      <c r="E17" s="535">
        <v>5171</v>
      </c>
    </row>
    <row r="18" spans="1:5" ht="18.75">
      <c r="A18" s="511" t="s">
        <v>1132</v>
      </c>
      <c r="B18" s="536"/>
      <c r="C18" s="537">
        <f>SUM(C14:C17)</f>
        <v>950000</v>
      </c>
      <c r="D18" s="537">
        <f>SUM(D14:D17)</f>
        <v>685000</v>
      </c>
      <c r="E18" s="538"/>
    </row>
    <row r="19" spans="1:5" ht="6.75" customHeight="1">
      <c r="A19" s="549"/>
      <c r="B19" s="550"/>
      <c r="C19" s="534"/>
      <c r="D19" s="534"/>
      <c r="E19" s="535"/>
    </row>
    <row r="20" spans="1:5" ht="15.75">
      <c r="A20" s="542" t="s">
        <v>111</v>
      </c>
      <c r="B20" s="551" t="s">
        <v>112</v>
      </c>
      <c r="C20" s="552">
        <v>40000</v>
      </c>
      <c r="D20" s="534">
        <v>0</v>
      </c>
      <c r="E20" s="535">
        <v>5137</v>
      </c>
    </row>
    <row r="21" spans="1:5" ht="15.75">
      <c r="A21" s="542"/>
      <c r="B21" s="529" t="s">
        <v>113</v>
      </c>
      <c r="C21" s="553">
        <v>30000</v>
      </c>
      <c r="D21" s="553">
        <v>25000</v>
      </c>
      <c r="E21" s="535">
        <v>5139</v>
      </c>
    </row>
    <row r="22" spans="1:5" ht="15.75">
      <c r="A22" s="542"/>
      <c r="B22" s="529" t="s">
        <v>114</v>
      </c>
      <c r="C22" s="553">
        <v>25000</v>
      </c>
      <c r="D22" s="553">
        <v>20000</v>
      </c>
      <c r="E22" s="554">
        <v>5162</v>
      </c>
    </row>
    <row r="23" spans="1:5" ht="15.75">
      <c r="A23" s="542"/>
      <c r="B23" s="529" t="s">
        <v>115</v>
      </c>
      <c r="C23" s="553">
        <v>220000</v>
      </c>
      <c r="D23" s="553">
        <v>190000</v>
      </c>
      <c r="E23" s="554">
        <v>5169</v>
      </c>
    </row>
    <row r="24" spans="1:5" ht="15.75">
      <c r="A24" s="542"/>
      <c r="B24" s="529" t="s">
        <v>116</v>
      </c>
      <c r="C24" s="553">
        <v>72000</v>
      </c>
      <c r="D24" s="553">
        <v>72000</v>
      </c>
      <c r="E24" s="554">
        <v>5171</v>
      </c>
    </row>
    <row r="25" spans="1:5" ht="15.75">
      <c r="A25" s="542"/>
      <c r="B25" s="529" t="s">
        <v>117</v>
      </c>
      <c r="C25" s="553">
        <v>5000</v>
      </c>
      <c r="D25" s="553">
        <v>0</v>
      </c>
      <c r="E25" s="554">
        <v>5172</v>
      </c>
    </row>
    <row r="26" spans="1:5" ht="15.75">
      <c r="A26" s="542"/>
      <c r="B26" s="529" t="s">
        <v>118</v>
      </c>
      <c r="C26" s="553">
        <v>7000</v>
      </c>
      <c r="D26" s="553">
        <v>7000</v>
      </c>
      <c r="E26" s="554">
        <v>5173</v>
      </c>
    </row>
    <row r="27" spans="1:5" ht="15.75">
      <c r="A27" s="542"/>
      <c r="B27" s="529" t="s">
        <v>119</v>
      </c>
      <c r="C27" s="553">
        <v>2000</v>
      </c>
      <c r="D27" s="553">
        <v>2000</v>
      </c>
      <c r="E27" s="554">
        <v>5175</v>
      </c>
    </row>
    <row r="28" spans="1:5" ht="15.75">
      <c r="A28" s="507"/>
      <c r="B28" s="555" t="s">
        <v>120</v>
      </c>
      <c r="C28" s="556">
        <v>1000000</v>
      </c>
      <c r="D28" s="553">
        <v>0</v>
      </c>
      <c r="E28" s="554" t="s">
        <v>121</v>
      </c>
    </row>
    <row r="29" spans="1:5" ht="18.75">
      <c r="A29" s="511" t="s">
        <v>1132</v>
      </c>
      <c r="B29" s="546"/>
      <c r="C29" s="537">
        <f>SUM(C20:C28)</f>
        <v>1401000</v>
      </c>
      <c r="D29" s="537">
        <f>SUM(D21:D28)</f>
        <v>316000</v>
      </c>
      <c r="E29" s="538"/>
    </row>
    <row r="30" spans="1:5" ht="6" customHeight="1">
      <c r="A30" s="515"/>
      <c r="B30" s="557"/>
      <c r="C30" s="558"/>
      <c r="D30" s="558"/>
      <c r="E30" s="535"/>
    </row>
    <row r="31" spans="1:5" ht="15.75">
      <c r="A31" s="507" t="s">
        <v>122</v>
      </c>
      <c r="B31" s="529" t="s">
        <v>123</v>
      </c>
      <c r="C31" s="559">
        <v>36200</v>
      </c>
      <c r="D31" s="559">
        <v>22000</v>
      </c>
      <c r="E31" s="560" t="s">
        <v>124</v>
      </c>
    </row>
    <row r="32" spans="1:5" ht="15.75">
      <c r="A32" s="507"/>
      <c r="B32" s="529" t="s">
        <v>125</v>
      </c>
      <c r="C32" s="559">
        <v>35000</v>
      </c>
      <c r="D32" s="559">
        <v>30000</v>
      </c>
      <c r="E32" s="560" t="s">
        <v>126</v>
      </c>
    </row>
    <row r="33" spans="1:5" ht="15.75">
      <c r="A33" s="507"/>
      <c r="B33" s="529" t="s">
        <v>127</v>
      </c>
      <c r="C33" s="559">
        <v>28500</v>
      </c>
      <c r="D33" s="559">
        <v>22000</v>
      </c>
      <c r="E33" s="560" t="s">
        <v>128</v>
      </c>
    </row>
    <row r="34" spans="1:5" ht="15.75">
      <c r="A34" s="507"/>
      <c r="B34" s="561" t="s">
        <v>129</v>
      </c>
      <c r="C34" s="559">
        <v>25400</v>
      </c>
      <c r="D34" s="559">
        <v>25400</v>
      </c>
      <c r="E34" s="560" t="s">
        <v>130</v>
      </c>
    </row>
    <row r="35" spans="1:5" ht="18.75">
      <c r="A35" s="511" t="s">
        <v>1132</v>
      </c>
      <c r="B35" s="546"/>
      <c r="C35" s="537">
        <f>SUM(C31:C34)</f>
        <v>125100</v>
      </c>
      <c r="D35" s="537">
        <f>SUM(D31:D34)</f>
        <v>99400</v>
      </c>
      <c r="E35" s="538"/>
    </row>
    <row r="36" spans="1:5" ht="6.75" customHeight="1">
      <c r="A36" s="515"/>
      <c r="B36" s="557"/>
      <c r="C36" s="562"/>
      <c r="D36" s="562"/>
      <c r="E36" s="538"/>
    </row>
    <row r="37" spans="1:5" ht="15.75">
      <c r="A37" s="542" t="s">
        <v>131</v>
      </c>
      <c r="B37" s="529" t="s">
        <v>132</v>
      </c>
      <c r="C37" s="563">
        <v>65000</v>
      </c>
      <c r="D37" s="563">
        <v>65000</v>
      </c>
      <c r="E37" s="535">
        <v>5136</v>
      </c>
    </row>
    <row r="38" spans="1:5" ht="15.75">
      <c r="A38" s="507"/>
      <c r="B38" s="529" t="s">
        <v>133</v>
      </c>
      <c r="C38" s="563">
        <v>13000</v>
      </c>
      <c r="D38" s="563">
        <v>8000</v>
      </c>
      <c r="E38" s="535">
        <v>5137</v>
      </c>
    </row>
    <row r="39" spans="1:5" ht="15.75">
      <c r="A39" s="507"/>
      <c r="B39" s="564" t="s">
        <v>134</v>
      </c>
      <c r="C39" s="563">
        <v>13000</v>
      </c>
      <c r="D39" s="563">
        <v>13000</v>
      </c>
      <c r="E39" s="535">
        <v>5139</v>
      </c>
    </row>
    <row r="40" spans="1:5" ht="15.75">
      <c r="A40" s="507"/>
      <c r="B40" s="529" t="s">
        <v>135</v>
      </c>
      <c r="C40" s="563">
        <v>2000</v>
      </c>
      <c r="D40" s="563">
        <v>1000</v>
      </c>
      <c r="E40" s="535">
        <v>6162</v>
      </c>
    </row>
    <row r="41" spans="1:5" ht="15.75">
      <c r="A41" s="507"/>
      <c r="B41" s="529" t="s">
        <v>136</v>
      </c>
      <c r="C41" s="563">
        <v>7000</v>
      </c>
      <c r="D41" s="563">
        <v>7000</v>
      </c>
      <c r="E41" s="535">
        <v>5169</v>
      </c>
    </row>
    <row r="42" spans="1:5" ht="15.75">
      <c r="A42" s="507"/>
      <c r="B42" s="565" t="s">
        <v>137</v>
      </c>
      <c r="C42" s="563">
        <v>50000</v>
      </c>
      <c r="D42" s="563">
        <v>20000</v>
      </c>
      <c r="E42" s="535">
        <v>5171</v>
      </c>
    </row>
    <row r="43" spans="1:5" ht="18.75">
      <c r="A43" s="511" t="s">
        <v>1132</v>
      </c>
      <c r="B43" s="546"/>
      <c r="C43" s="537">
        <f>SUM(C37:C42)</f>
        <v>150000</v>
      </c>
      <c r="D43" s="537">
        <f>SUM(D37:D42)</f>
        <v>114000</v>
      </c>
      <c r="E43" s="538"/>
    </row>
    <row r="44" spans="1:5" ht="6" customHeight="1">
      <c r="A44" s="515"/>
      <c r="B44" s="557"/>
      <c r="C44" s="562"/>
      <c r="D44" s="562"/>
      <c r="E44" s="538"/>
    </row>
    <row r="45" spans="1:5" ht="15.75">
      <c r="A45" s="542" t="s">
        <v>138</v>
      </c>
      <c r="B45" s="566" t="s">
        <v>139</v>
      </c>
      <c r="C45" s="547">
        <v>78500</v>
      </c>
      <c r="D45" s="547">
        <v>37000</v>
      </c>
      <c r="E45" s="535">
        <v>5139</v>
      </c>
    </row>
    <row r="46" spans="1:5" ht="15.75">
      <c r="A46" s="507"/>
      <c r="B46" s="566" t="s">
        <v>140</v>
      </c>
      <c r="C46" s="547">
        <v>120000</v>
      </c>
      <c r="D46" s="547">
        <v>120000</v>
      </c>
      <c r="E46" s="535">
        <v>5021</v>
      </c>
    </row>
    <row r="47" spans="1:5" ht="15.75">
      <c r="A47" s="507"/>
      <c r="B47" s="548" t="s">
        <v>141</v>
      </c>
      <c r="C47" s="547">
        <v>172500</v>
      </c>
      <c r="D47" s="547">
        <v>160000</v>
      </c>
      <c r="E47" s="535">
        <v>5169</v>
      </c>
    </row>
    <row r="48" spans="1:5" ht="15.75">
      <c r="A48" s="507"/>
      <c r="B48" s="548" t="s">
        <v>142</v>
      </c>
      <c r="C48" s="547">
        <v>21500</v>
      </c>
      <c r="D48" s="547">
        <v>21500</v>
      </c>
      <c r="E48" s="535">
        <v>5175</v>
      </c>
    </row>
    <row r="49" spans="1:5" ht="18.75">
      <c r="A49" s="511" t="s">
        <v>1132</v>
      </c>
      <c r="B49" s="546"/>
      <c r="C49" s="537">
        <f>SUM(C45:C48)</f>
        <v>392500</v>
      </c>
      <c r="D49" s="537">
        <f>SUM(D45:D48)</f>
        <v>338500</v>
      </c>
      <c r="E49" s="538"/>
    </row>
    <row r="50" spans="1:5" ht="3.75" customHeight="1">
      <c r="A50" s="515"/>
      <c r="B50" s="557"/>
      <c r="C50" s="562"/>
      <c r="D50" s="562"/>
      <c r="E50" s="538"/>
    </row>
    <row r="51" spans="1:5" ht="15.75">
      <c r="A51" s="542" t="s">
        <v>143</v>
      </c>
      <c r="B51" s="529" t="s">
        <v>144</v>
      </c>
      <c r="C51" s="534">
        <v>50000</v>
      </c>
      <c r="D51" s="534">
        <v>50000</v>
      </c>
      <c r="E51" s="535">
        <v>5132</v>
      </c>
    </row>
    <row r="52" spans="1:5" ht="15.75">
      <c r="A52" s="542"/>
      <c r="B52" s="529" t="s">
        <v>145</v>
      </c>
      <c r="C52" s="534">
        <v>65000</v>
      </c>
      <c r="D52" s="534">
        <v>52000</v>
      </c>
      <c r="E52" s="535">
        <v>5139</v>
      </c>
    </row>
    <row r="53" spans="1:5" ht="15.75">
      <c r="A53" s="542"/>
      <c r="B53" s="529" t="s">
        <v>146</v>
      </c>
      <c r="C53" s="534">
        <v>70000</v>
      </c>
      <c r="D53" s="534">
        <v>45000</v>
      </c>
      <c r="E53" s="554">
        <v>5156</v>
      </c>
    </row>
    <row r="54" spans="1:5" ht="15.75">
      <c r="A54" s="542"/>
      <c r="B54" s="533" t="s">
        <v>147</v>
      </c>
      <c r="C54" s="534">
        <v>50000</v>
      </c>
      <c r="D54" s="534">
        <v>50000</v>
      </c>
      <c r="E54" s="535">
        <v>5169</v>
      </c>
    </row>
    <row r="55" spans="1:5" ht="15.75">
      <c r="A55" s="542"/>
      <c r="B55" s="529" t="s">
        <v>148</v>
      </c>
      <c r="C55" s="534">
        <v>55000</v>
      </c>
      <c r="D55" s="534">
        <v>35000</v>
      </c>
      <c r="E55" s="535">
        <v>5171</v>
      </c>
    </row>
    <row r="56" spans="1:5" ht="15.75">
      <c r="A56" s="542"/>
      <c r="B56" s="529" t="s">
        <v>149</v>
      </c>
      <c r="C56" s="534">
        <v>58000</v>
      </c>
      <c r="D56" s="534">
        <v>0</v>
      </c>
      <c r="E56" s="554" t="s">
        <v>150</v>
      </c>
    </row>
    <row r="57" spans="1:5" ht="16.5" customHeight="1">
      <c r="A57" s="511" t="s">
        <v>1132</v>
      </c>
      <c r="B57" s="546"/>
      <c r="C57" s="537">
        <f>SUM(C51:C56)</f>
        <v>348000</v>
      </c>
      <c r="D57" s="537">
        <f>SUM(D51:D56)</f>
        <v>232000</v>
      </c>
      <c r="E57" s="538"/>
    </row>
    <row r="58" spans="1:5" ht="6.75" customHeight="1">
      <c r="A58" s="515"/>
      <c r="B58" s="557"/>
      <c r="C58" s="562"/>
      <c r="D58" s="562"/>
      <c r="E58" s="538"/>
    </row>
    <row r="59" spans="1:5" ht="15.75">
      <c r="A59" s="542" t="s">
        <v>151</v>
      </c>
      <c r="B59" s="566" t="s">
        <v>152</v>
      </c>
      <c r="C59" s="534">
        <v>510000</v>
      </c>
      <c r="D59" s="534">
        <v>310000</v>
      </c>
      <c r="E59" s="560" t="s">
        <v>153</v>
      </c>
    </row>
    <row r="60" spans="1:5" ht="15.75">
      <c r="A60" s="542"/>
      <c r="B60" s="529" t="s">
        <v>154</v>
      </c>
      <c r="C60" s="534">
        <v>20000</v>
      </c>
      <c r="D60" s="534">
        <v>20000</v>
      </c>
      <c r="E60" s="535">
        <v>5136</v>
      </c>
    </row>
    <row r="61" spans="1:5" ht="15.75">
      <c r="A61" s="542"/>
      <c r="B61" s="529" t="s">
        <v>157</v>
      </c>
      <c r="C61" s="534">
        <v>300000</v>
      </c>
      <c r="D61" s="534">
        <v>300000</v>
      </c>
      <c r="E61" s="535">
        <v>5139</v>
      </c>
    </row>
    <row r="62" spans="1:5" ht="15.75">
      <c r="A62" s="542"/>
      <c r="B62" s="529" t="s">
        <v>158</v>
      </c>
      <c r="C62" s="534">
        <v>60000</v>
      </c>
      <c r="D62" s="534">
        <v>50000</v>
      </c>
      <c r="E62" s="535">
        <v>5156</v>
      </c>
    </row>
    <row r="63" spans="1:5" ht="15.75">
      <c r="A63" s="542"/>
      <c r="B63" s="529" t="s">
        <v>159</v>
      </c>
      <c r="C63" s="534">
        <v>280000</v>
      </c>
      <c r="D63" s="534">
        <v>240000</v>
      </c>
      <c r="E63" s="554">
        <v>5162</v>
      </c>
    </row>
    <row r="64" spans="1:5" ht="15.75">
      <c r="A64" s="507"/>
      <c r="B64" s="529" t="s">
        <v>160</v>
      </c>
      <c r="C64" s="534">
        <v>70000</v>
      </c>
      <c r="D64" s="534">
        <v>317000</v>
      </c>
      <c r="E64" s="554">
        <v>5167</v>
      </c>
    </row>
    <row r="65" spans="1:5" ht="15.75">
      <c r="A65" s="507"/>
      <c r="B65" s="548" t="s">
        <v>161</v>
      </c>
      <c r="C65" s="534">
        <v>339000</v>
      </c>
      <c r="D65" s="534">
        <v>210000</v>
      </c>
      <c r="E65" s="535">
        <v>5168</v>
      </c>
    </row>
    <row r="66" spans="1:5" ht="15.75">
      <c r="A66" s="507"/>
      <c r="B66" s="533" t="s">
        <v>162</v>
      </c>
      <c r="C66" s="534">
        <v>280000</v>
      </c>
      <c r="D66" s="534">
        <v>280000</v>
      </c>
      <c r="E66" s="535">
        <v>5169</v>
      </c>
    </row>
    <row r="67" spans="1:5" ht="15.75">
      <c r="A67" s="507"/>
      <c r="B67" s="529" t="s">
        <v>163</v>
      </c>
      <c r="C67" s="534">
        <v>100000</v>
      </c>
      <c r="D67" s="534">
        <v>100000</v>
      </c>
      <c r="E67" s="535">
        <v>5178</v>
      </c>
    </row>
    <row r="68" spans="1:5" ht="15.75">
      <c r="A68" s="507"/>
      <c r="B68" s="529" t="s">
        <v>164</v>
      </c>
      <c r="C68" s="534">
        <v>70000</v>
      </c>
      <c r="D68" s="534">
        <v>70000</v>
      </c>
      <c r="E68" s="535">
        <v>5173</v>
      </c>
    </row>
    <row r="69" spans="1:5" ht="15.75">
      <c r="A69" s="507"/>
      <c r="B69" s="529" t="s">
        <v>165</v>
      </c>
      <c r="C69" s="534">
        <v>80000</v>
      </c>
      <c r="D69" s="534">
        <v>80000</v>
      </c>
      <c r="E69" s="535">
        <v>5175</v>
      </c>
    </row>
    <row r="70" spans="1:5" ht="15.75">
      <c r="A70" s="507"/>
      <c r="B70" s="529" t="s">
        <v>166</v>
      </c>
      <c r="C70" s="534">
        <v>40000</v>
      </c>
      <c r="D70" s="534">
        <v>40000</v>
      </c>
      <c r="E70" s="535">
        <v>5172</v>
      </c>
    </row>
    <row r="71" spans="1:5" ht="15.75">
      <c r="A71" s="507"/>
      <c r="B71" s="533" t="s">
        <v>167</v>
      </c>
      <c r="C71" s="534">
        <v>40000</v>
      </c>
      <c r="D71" s="534">
        <v>10000</v>
      </c>
      <c r="E71" s="535">
        <v>5361</v>
      </c>
    </row>
    <row r="72" spans="1:5" ht="15" customHeight="1">
      <c r="A72" s="511" t="s">
        <v>1132</v>
      </c>
      <c r="B72" s="546"/>
      <c r="C72" s="537">
        <f>SUM(C59:C71)</f>
        <v>2189000</v>
      </c>
      <c r="D72" s="537">
        <f>SUM(D59:D71)</f>
        <v>2027000</v>
      </c>
      <c r="E72" s="538"/>
    </row>
    <row r="73" spans="1:5" ht="6.75" customHeight="1">
      <c r="A73" s="515"/>
      <c r="B73" s="557"/>
      <c r="C73" s="567"/>
      <c r="D73" s="562"/>
      <c r="E73" s="538"/>
    </row>
    <row r="74" spans="1:6" ht="15.75">
      <c r="A74" s="568" t="s">
        <v>168</v>
      </c>
      <c r="B74" s="569" t="s">
        <v>169</v>
      </c>
      <c r="C74" s="570">
        <v>540000</v>
      </c>
      <c r="D74" s="570">
        <v>540000</v>
      </c>
      <c r="E74" s="571">
        <v>5163</v>
      </c>
      <c r="F74" s="572"/>
    </row>
    <row r="75" spans="1:5" ht="15.75">
      <c r="A75" s="507" t="s">
        <v>170</v>
      </c>
      <c r="B75" s="569" t="s">
        <v>171</v>
      </c>
      <c r="C75" s="547">
        <v>60000</v>
      </c>
      <c r="D75" s="547">
        <v>60000</v>
      </c>
      <c r="E75" s="535">
        <v>5169</v>
      </c>
    </row>
    <row r="76" spans="1:5" ht="15.75">
      <c r="A76" s="507"/>
      <c r="B76" s="573" t="s">
        <v>172</v>
      </c>
      <c r="C76" s="547">
        <v>100000</v>
      </c>
      <c r="D76" s="547">
        <v>100000</v>
      </c>
      <c r="E76" s="535">
        <v>5909</v>
      </c>
    </row>
    <row r="77" spans="1:5" ht="15.75" customHeight="1">
      <c r="A77" s="511" t="s">
        <v>1132</v>
      </c>
      <c r="B77" s="546"/>
      <c r="C77" s="537">
        <f>SUM(C74:C76)</f>
        <v>700000</v>
      </c>
      <c r="D77" s="537">
        <f>SUM(D74:D76)</f>
        <v>700000</v>
      </c>
      <c r="E77" s="538"/>
    </row>
    <row r="78" spans="1:5" ht="5.25" customHeight="1">
      <c r="A78" s="515"/>
      <c r="B78" s="557"/>
      <c r="C78" s="562"/>
      <c r="D78" s="562"/>
      <c r="E78" s="538"/>
    </row>
    <row r="79" spans="1:5" ht="15.75">
      <c r="A79" s="542" t="s">
        <v>173</v>
      </c>
      <c r="B79" s="529" t="s">
        <v>174</v>
      </c>
      <c r="C79" s="574">
        <v>10000</v>
      </c>
      <c r="D79" s="558">
        <v>0</v>
      </c>
      <c r="E79" s="535">
        <v>5138</v>
      </c>
    </row>
    <row r="80" spans="1:5" ht="15.75">
      <c r="A80" s="542"/>
      <c r="B80" s="529" t="s">
        <v>175</v>
      </c>
      <c r="C80" s="574">
        <v>50000</v>
      </c>
      <c r="D80" s="558">
        <v>50000</v>
      </c>
      <c r="E80" s="535">
        <v>5139</v>
      </c>
    </row>
    <row r="81" spans="1:5" ht="15.75">
      <c r="A81" s="542"/>
      <c r="B81" s="529" t="s">
        <v>176</v>
      </c>
      <c r="C81" s="574">
        <v>30000</v>
      </c>
      <c r="D81" s="558">
        <v>30000</v>
      </c>
      <c r="E81" s="535">
        <v>5136</v>
      </c>
    </row>
    <row r="82" spans="1:5" ht="15.75">
      <c r="A82" s="542"/>
      <c r="B82" s="533" t="s">
        <v>177</v>
      </c>
      <c r="C82" s="574">
        <v>100000</v>
      </c>
      <c r="D82" s="558">
        <v>100000</v>
      </c>
      <c r="E82" s="535">
        <v>5169</v>
      </c>
    </row>
    <row r="83" spans="1:5" ht="15.75">
      <c r="A83" s="542"/>
      <c r="B83" s="575" t="s">
        <v>178</v>
      </c>
      <c r="C83" s="574">
        <v>56000</v>
      </c>
      <c r="D83" s="558">
        <v>56000</v>
      </c>
      <c r="E83" s="535">
        <v>5169</v>
      </c>
    </row>
    <row r="84" spans="1:5" ht="15.75">
      <c r="A84" s="542"/>
      <c r="B84" s="575" t="s">
        <v>179</v>
      </c>
      <c r="C84" s="574">
        <v>300000</v>
      </c>
      <c r="D84" s="558">
        <v>870000</v>
      </c>
      <c r="E84" s="554" t="s">
        <v>180</v>
      </c>
    </row>
    <row r="85" spans="1:5" ht="16.5" customHeight="1">
      <c r="A85" s="511" t="s">
        <v>1132</v>
      </c>
      <c r="B85" s="576"/>
      <c r="C85" s="537">
        <f>SUM(C79:C84)</f>
        <v>546000</v>
      </c>
      <c r="D85" s="537">
        <f>SUM(D79:D84)</f>
        <v>1106000</v>
      </c>
      <c r="E85" s="577"/>
    </row>
    <row r="86" spans="1:5" ht="5.25" customHeight="1">
      <c r="A86" s="515"/>
      <c r="B86" s="578"/>
      <c r="C86" s="562"/>
      <c r="D86" s="562"/>
      <c r="E86" s="538"/>
    </row>
    <row r="87" spans="1:5" ht="15.75">
      <c r="A87" s="542" t="s">
        <v>181</v>
      </c>
      <c r="B87" s="529" t="s">
        <v>182</v>
      </c>
      <c r="C87" s="553">
        <v>10000</v>
      </c>
      <c r="D87" s="553">
        <v>10000</v>
      </c>
      <c r="E87" s="535">
        <v>5139</v>
      </c>
    </row>
    <row r="88" spans="1:5" ht="15.75">
      <c r="A88" s="507"/>
      <c r="B88" s="529" t="s">
        <v>183</v>
      </c>
      <c r="C88" s="553">
        <v>40000</v>
      </c>
      <c r="D88" s="553">
        <v>40000</v>
      </c>
      <c r="E88" s="535">
        <v>5169</v>
      </c>
    </row>
    <row r="89" spans="1:5" ht="15.75">
      <c r="A89" s="507"/>
      <c r="B89" s="529" t="s">
        <v>184</v>
      </c>
      <c r="C89" s="553">
        <v>30000</v>
      </c>
      <c r="D89" s="553">
        <v>30000</v>
      </c>
      <c r="E89" s="535">
        <v>5171</v>
      </c>
    </row>
    <row r="90" spans="1:5" ht="17.25" customHeight="1">
      <c r="A90" s="511" t="s">
        <v>1132</v>
      </c>
      <c r="B90" s="576"/>
      <c r="C90" s="537">
        <f>SUM(C87:C89)</f>
        <v>80000</v>
      </c>
      <c r="D90" s="537">
        <f>SUM(D87:D89)</f>
        <v>80000</v>
      </c>
      <c r="E90" s="538"/>
    </row>
    <row r="91" spans="1:5" ht="6.75" customHeight="1">
      <c r="A91" s="515"/>
      <c r="B91" s="578"/>
      <c r="C91" s="562"/>
      <c r="D91" s="562"/>
      <c r="E91" s="538"/>
    </row>
    <row r="92" spans="1:5" ht="15.75">
      <c r="A92" s="542" t="s">
        <v>185</v>
      </c>
      <c r="B92" s="529" t="s">
        <v>186</v>
      </c>
      <c r="C92" s="553">
        <v>5000</v>
      </c>
      <c r="D92" s="553">
        <v>5000</v>
      </c>
      <c r="E92" s="535">
        <v>5139</v>
      </c>
    </row>
    <row r="93" spans="1:5" ht="15.75">
      <c r="A93" s="507"/>
      <c r="B93" s="529" t="s">
        <v>187</v>
      </c>
      <c r="C93" s="553">
        <v>12000</v>
      </c>
      <c r="D93" s="553">
        <v>12000</v>
      </c>
      <c r="E93" s="535">
        <v>5169</v>
      </c>
    </row>
    <row r="94" spans="1:5" ht="15.75">
      <c r="A94" s="507"/>
      <c r="B94" s="565" t="s">
        <v>188</v>
      </c>
      <c r="C94" s="553">
        <v>90000</v>
      </c>
      <c r="D94" s="553">
        <v>70000</v>
      </c>
      <c r="E94" s="535">
        <v>5171</v>
      </c>
    </row>
    <row r="95" spans="1:5" ht="16.5" customHeight="1">
      <c r="A95" s="511" t="s">
        <v>1132</v>
      </c>
      <c r="B95" s="576"/>
      <c r="C95" s="537">
        <f>SUM(C92:C94)</f>
        <v>107000</v>
      </c>
      <c r="D95" s="537">
        <f>SUM(D92:D94)</f>
        <v>87000</v>
      </c>
      <c r="E95" s="538"/>
    </row>
    <row r="96" spans="1:5" ht="8.25" customHeight="1">
      <c r="A96" s="515"/>
      <c r="B96" s="578"/>
      <c r="C96" s="562"/>
      <c r="D96" s="562"/>
      <c r="E96" s="538"/>
    </row>
    <row r="97" spans="1:5" ht="14.25">
      <c r="A97" s="579" t="s">
        <v>189</v>
      </c>
      <c r="B97" s="529" t="s">
        <v>186</v>
      </c>
      <c r="C97" s="553">
        <v>5000</v>
      </c>
      <c r="D97" s="553">
        <v>5000</v>
      </c>
      <c r="E97" s="535">
        <v>5139</v>
      </c>
    </row>
    <row r="98" spans="1:5" ht="15.75">
      <c r="A98" s="507"/>
      <c r="B98" s="529" t="s">
        <v>190</v>
      </c>
      <c r="C98" s="553">
        <v>10000</v>
      </c>
      <c r="D98" s="553">
        <v>10000</v>
      </c>
      <c r="E98" s="535">
        <v>5169</v>
      </c>
    </row>
    <row r="99" spans="1:5" ht="15.75">
      <c r="A99" s="507"/>
      <c r="B99" s="529" t="s">
        <v>191</v>
      </c>
      <c r="C99" s="553">
        <v>30000</v>
      </c>
      <c r="D99" s="553">
        <v>30000</v>
      </c>
      <c r="E99" s="535">
        <v>5171</v>
      </c>
    </row>
    <row r="100" spans="1:5" ht="16.5" customHeight="1">
      <c r="A100" s="511" t="s">
        <v>1132</v>
      </c>
      <c r="B100" s="576"/>
      <c r="C100" s="537">
        <f>SUM(C97:C99)</f>
        <v>45000</v>
      </c>
      <c r="D100" s="537">
        <f>SUM(D97:D99)</f>
        <v>45000</v>
      </c>
      <c r="E100" s="538"/>
    </row>
    <row r="101" spans="1:5" ht="6.75" customHeight="1">
      <c r="A101" s="515"/>
      <c r="B101" s="578"/>
      <c r="C101" s="562"/>
      <c r="D101" s="562"/>
      <c r="E101" s="538"/>
    </row>
    <row r="102" spans="1:5" ht="15.75">
      <c r="A102" s="542" t="s">
        <v>192</v>
      </c>
      <c r="B102" s="580" t="s">
        <v>193</v>
      </c>
      <c r="C102" s="553">
        <v>200000</v>
      </c>
      <c r="D102" s="553">
        <v>200000</v>
      </c>
      <c r="E102" s="554" t="s">
        <v>121</v>
      </c>
    </row>
    <row r="103" spans="1:5" ht="15.75">
      <c r="A103" s="542"/>
      <c r="B103" s="529" t="s">
        <v>194</v>
      </c>
      <c r="C103" s="553">
        <v>10000</v>
      </c>
      <c r="D103" s="553">
        <v>10000</v>
      </c>
      <c r="E103" s="554">
        <v>5139</v>
      </c>
    </row>
    <row r="104" spans="1:5" ht="15.75">
      <c r="A104" s="542"/>
      <c r="B104" s="529" t="s">
        <v>195</v>
      </c>
      <c r="C104" s="553">
        <v>150000</v>
      </c>
      <c r="D104" s="553">
        <v>132000</v>
      </c>
      <c r="E104" s="554">
        <v>5169</v>
      </c>
    </row>
    <row r="105" spans="1:5" ht="15.75">
      <c r="A105" s="542"/>
      <c r="B105" s="529" t="s">
        <v>196</v>
      </c>
      <c r="C105" s="553">
        <v>50000</v>
      </c>
      <c r="D105" s="553">
        <v>40000</v>
      </c>
      <c r="E105" s="554">
        <v>5172</v>
      </c>
    </row>
    <row r="106" spans="1:5" ht="18.75">
      <c r="A106" s="511" t="s">
        <v>1132</v>
      </c>
      <c r="B106" s="576"/>
      <c r="C106" s="537">
        <f>SUM(C102:C105)</f>
        <v>410000</v>
      </c>
      <c r="D106" s="537">
        <f>SUM(D102:D105)</f>
        <v>382000</v>
      </c>
      <c r="E106" s="538"/>
    </row>
    <row r="107" spans="1:5" ht="6" customHeight="1">
      <c r="A107" s="515"/>
      <c r="B107" s="578"/>
      <c r="C107" s="562"/>
      <c r="D107" s="562"/>
      <c r="E107" s="538"/>
    </row>
    <row r="108" spans="1:5" ht="14.25">
      <c r="A108" s="579" t="s">
        <v>197</v>
      </c>
      <c r="B108" s="529" t="s">
        <v>198</v>
      </c>
      <c r="C108" s="553">
        <v>20000</v>
      </c>
      <c r="D108" s="553">
        <v>20000</v>
      </c>
      <c r="E108" s="535">
        <v>5166</v>
      </c>
    </row>
    <row r="109" spans="1:5" ht="15.75">
      <c r="A109" s="507"/>
      <c r="B109" s="533" t="s">
        <v>199</v>
      </c>
      <c r="C109" s="553">
        <v>20000</v>
      </c>
      <c r="D109" s="553">
        <v>20000</v>
      </c>
      <c r="E109" s="535">
        <v>5362</v>
      </c>
    </row>
    <row r="110" spans="1:5" ht="18.75">
      <c r="A110" s="511" t="s">
        <v>1132</v>
      </c>
      <c r="B110" s="576"/>
      <c r="C110" s="537">
        <f>SUM(C108:C109)</f>
        <v>40000</v>
      </c>
      <c r="D110" s="537">
        <f>SUM(D108:D109)</f>
        <v>40000</v>
      </c>
      <c r="E110" s="538"/>
    </row>
    <row r="111" spans="1:5" ht="6.75" customHeight="1">
      <c r="A111" s="515"/>
      <c r="B111" s="578"/>
      <c r="C111" s="562"/>
      <c r="D111" s="562"/>
      <c r="E111" s="538"/>
    </row>
    <row r="112" spans="1:5" ht="15.75">
      <c r="A112" s="542" t="s">
        <v>200</v>
      </c>
      <c r="B112" s="529" t="s">
        <v>201</v>
      </c>
      <c r="C112" s="553">
        <v>3000</v>
      </c>
      <c r="D112" s="553">
        <v>3000</v>
      </c>
      <c r="E112" s="535">
        <v>5161</v>
      </c>
    </row>
    <row r="113" spans="1:5" ht="15.75">
      <c r="A113" s="542"/>
      <c r="B113" s="529" t="s">
        <v>202</v>
      </c>
      <c r="C113" s="553">
        <v>32000</v>
      </c>
      <c r="D113" s="553">
        <v>10000</v>
      </c>
      <c r="E113" s="535">
        <v>5162</v>
      </c>
    </row>
    <row r="114" spans="1:5" ht="15.75" hidden="1">
      <c r="A114" s="542"/>
      <c r="B114" s="575"/>
      <c r="C114" s="553"/>
      <c r="D114" s="553"/>
      <c r="E114" s="535"/>
    </row>
    <row r="115" spans="1:5" ht="15.75">
      <c r="A115" s="542"/>
      <c r="B115" s="575" t="s">
        <v>203</v>
      </c>
      <c r="C115" s="553">
        <v>33000</v>
      </c>
      <c r="D115" s="553">
        <v>33000</v>
      </c>
      <c r="E115" s="554">
        <v>5169</v>
      </c>
    </row>
    <row r="116" spans="1:5" ht="15.75">
      <c r="A116" s="542"/>
      <c r="B116" s="529" t="s">
        <v>204</v>
      </c>
      <c r="C116" s="553">
        <v>150000</v>
      </c>
      <c r="D116" s="553">
        <v>150000</v>
      </c>
      <c r="E116" s="554">
        <v>5171</v>
      </c>
    </row>
    <row r="117" spans="1:5" ht="15.75">
      <c r="A117" s="507"/>
      <c r="B117" s="565" t="s">
        <v>205</v>
      </c>
      <c r="C117" s="553">
        <v>12000</v>
      </c>
      <c r="D117" s="553">
        <v>12000</v>
      </c>
      <c r="E117" s="554">
        <v>5139</v>
      </c>
    </row>
    <row r="118" spans="1:5" ht="15.75">
      <c r="A118" s="507"/>
      <c r="B118" s="565" t="s">
        <v>206</v>
      </c>
      <c r="C118" s="553">
        <v>1000</v>
      </c>
      <c r="D118" s="553">
        <v>1000</v>
      </c>
      <c r="E118" s="554">
        <v>5175</v>
      </c>
    </row>
    <row r="119" spans="1:5" ht="18.75">
      <c r="A119" s="511" t="s">
        <v>1132</v>
      </c>
      <c r="B119" s="576"/>
      <c r="C119" s="537">
        <f>SUM(C112:C118)</f>
        <v>231000</v>
      </c>
      <c r="D119" s="537">
        <f>SUM(D112:D118)</f>
        <v>209000</v>
      </c>
      <c r="E119" s="538"/>
    </row>
    <row r="120" spans="1:5" ht="6.75" customHeight="1">
      <c r="A120" s="515"/>
      <c r="B120" s="578"/>
      <c r="C120" s="562"/>
      <c r="D120" s="562"/>
      <c r="E120" s="538"/>
    </row>
    <row r="121" spans="1:5" ht="15.75">
      <c r="A121" s="542" t="s">
        <v>207</v>
      </c>
      <c r="B121" s="529" t="s">
        <v>208</v>
      </c>
      <c r="C121" s="553">
        <v>2000</v>
      </c>
      <c r="D121" s="553">
        <v>2000</v>
      </c>
      <c r="E121" s="535">
        <v>5136</v>
      </c>
    </row>
    <row r="122" spans="1:5" ht="15.75">
      <c r="A122" s="542"/>
      <c r="B122" s="529" t="s">
        <v>209</v>
      </c>
      <c r="C122" s="553">
        <v>4000</v>
      </c>
      <c r="D122" s="553">
        <v>4000</v>
      </c>
      <c r="E122" s="554">
        <v>5161</v>
      </c>
    </row>
    <row r="123" spans="1:5" ht="15.75">
      <c r="A123" s="542"/>
      <c r="B123" s="529" t="s">
        <v>210</v>
      </c>
      <c r="C123" s="553">
        <v>19000</v>
      </c>
      <c r="D123" s="553">
        <v>19000</v>
      </c>
      <c r="E123" s="554">
        <v>5162</v>
      </c>
    </row>
    <row r="124" spans="1:5" ht="15.75">
      <c r="A124" s="542"/>
      <c r="B124" s="529" t="s">
        <v>211</v>
      </c>
      <c r="C124" s="553">
        <v>5000</v>
      </c>
      <c r="D124" s="553">
        <v>5000</v>
      </c>
      <c r="E124" s="554">
        <v>5167</v>
      </c>
    </row>
    <row r="125" spans="1:5" ht="15.75">
      <c r="A125" s="542"/>
      <c r="B125" s="529" t="s">
        <v>212</v>
      </c>
      <c r="C125" s="553">
        <v>10000</v>
      </c>
      <c r="D125" s="553">
        <v>10000</v>
      </c>
      <c r="E125" s="554">
        <v>5168</v>
      </c>
    </row>
    <row r="126" spans="1:5" ht="15.75">
      <c r="A126" s="542"/>
      <c r="B126" s="575" t="s">
        <v>213</v>
      </c>
      <c r="C126" s="553">
        <v>359000</v>
      </c>
      <c r="D126" s="553">
        <v>359000</v>
      </c>
      <c r="E126" s="554">
        <v>5169</v>
      </c>
    </row>
    <row r="127" spans="1:5" ht="15.75">
      <c r="A127" s="542"/>
      <c r="B127" s="529" t="s">
        <v>214</v>
      </c>
      <c r="C127" s="553">
        <v>1000</v>
      </c>
      <c r="D127" s="553">
        <v>1000</v>
      </c>
      <c r="E127" s="554">
        <v>5173</v>
      </c>
    </row>
    <row r="128" spans="1:5" ht="15.75">
      <c r="A128" s="507"/>
      <c r="B128" s="529" t="s">
        <v>215</v>
      </c>
      <c r="C128" s="553">
        <v>75000</v>
      </c>
      <c r="D128" s="553">
        <v>75000</v>
      </c>
      <c r="E128" s="554">
        <v>5171</v>
      </c>
    </row>
    <row r="129" spans="1:5" ht="15.75">
      <c r="A129" s="507"/>
      <c r="B129" s="565" t="s">
        <v>216</v>
      </c>
      <c r="C129" s="553">
        <v>775000</v>
      </c>
      <c r="D129" s="553">
        <v>700000</v>
      </c>
      <c r="E129" s="554" t="s">
        <v>121</v>
      </c>
    </row>
    <row r="130" spans="1:5" ht="18.75">
      <c r="A130" s="511" t="s">
        <v>1132</v>
      </c>
      <c r="B130" s="576"/>
      <c r="C130" s="537">
        <f>SUM(C121:C129)</f>
        <v>1250000</v>
      </c>
      <c r="D130" s="537">
        <f>SUM(D121:D129)</f>
        <v>1175000</v>
      </c>
      <c r="E130" s="538"/>
    </row>
    <row r="131" spans="1:8" ht="6.75" customHeight="1">
      <c r="A131" s="581"/>
      <c r="B131" s="582"/>
      <c r="C131" s="583"/>
      <c r="D131" s="583"/>
      <c r="E131" s="584"/>
      <c r="F131" s="226"/>
      <c r="G131" s="226"/>
      <c r="H131" s="226"/>
    </row>
    <row r="132" spans="1:5" ht="15.75">
      <c r="A132" s="542" t="s">
        <v>217</v>
      </c>
      <c r="B132" s="529" t="s">
        <v>186</v>
      </c>
      <c r="C132" s="553">
        <v>5000</v>
      </c>
      <c r="D132" s="553">
        <v>5000</v>
      </c>
      <c r="E132" s="535">
        <v>5139</v>
      </c>
    </row>
    <row r="133" spans="1:5" ht="15.75">
      <c r="A133" s="507"/>
      <c r="B133" s="529" t="s">
        <v>218</v>
      </c>
      <c r="C133" s="553">
        <v>17000</v>
      </c>
      <c r="D133" s="553">
        <v>17000</v>
      </c>
      <c r="E133" s="535">
        <v>5169</v>
      </c>
    </row>
    <row r="134" spans="1:5" ht="15.75">
      <c r="A134" s="507"/>
      <c r="B134" s="529" t="s">
        <v>219</v>
      </c>
      <c r="C134" s="553">
        <v>1000</v>
      </c>
      <c r="D134" s="553">
        <v>1000</v>
      </c>
      <c r="E134" s="535">
        <v>5161</v>
      </c>
    </row>
    <row r="135" spans="1:5" ht="15.75">
      <c r="A135" s="507"/>
      <c r="B135" s="565" t="s">
        <v>220</v>
      </c>
      <c r="C135" s="553">
        <v>200000</v>
      </c>
      <c r="D135" s="553">
        <v>50000</v>
      </c>
      <c r="E135" s="535">
        <v>5171</v>
      </c>
    </row>
    <row r="136" spans="1:5" ht="18.75">
      <c r="A136" s="511" t="s">
        <v>1132</v>
      </c>
      <c r="B136" s="576"/>
      <c r="C136" s="537">
        <f>SUM(C132:C135)</f>
        <v>223000</v>
      </c>
      <c r="D136" s="537">
        <f>SUM(D132:D135)</f>
        <v>73000</v>
      </c>
      <c r="E136" s="538"/>
    </row>
    <row r="137" spans="1:5" ht="9.75" customHeight="1">
      <c r="A137" s="585"/>
      <c r="B137" s="586"/>
      <c r="C137" s="587"/>
      <c r="D137" s="587"/>
      <c r="E137" s="584"/>
    </row>
    <row r="138" spans="1:5" ht="15.75">
      <c r="A138" s="542" t="s">
        <v>221</v>
      </c>
      <c r="B138" s="529" t="s">
        <v>186</v>
      </c>
      <c r="C138" s="553">
        <v>5000</v>
      </c>
      <c r="D138" s="553">
        <v>5000</v>
      </c>
      <c r="E138" s="535">
        <v>5139</v>
      </c>
    </row>
    <row r="139" spans="1:5" ht="15.75">
      <c r="A139" s="507"/>
      <c r="B139" s="529" t="s">
        <v>222</v>
      </c>
      <c r="C139" s="553">
        <v>10000</v>
      </c>
      <c r="D139" s="553">
        <v>10000</v>
      </c>
      <c r="E139" s="535">
        <v>5169</v>
      </c>
    </row>
    <row r="140" spans="1:5" ht="15.75">
      <c r="A140" s="507"/>
      <c r="B140" s="529" t="s">
        <v>219</v>
      </c>
      <c r="C140" s="553">
        <v>1000</v>
      </c>
      <c r="D140" s="553">
        <v>1000</v>
      </c>
      <c r="E140" s="535">
        <v>5161</v>
      </c>
    </row>
    <row r="141" spans="1:5" ht="18.75">
      <c r="A141" s="511" t="s">
        <v>1132</v>
      </c>
      <c r="B141" s="576"/>
      <c r="C141" s="537">
        <f>SUM(C138:C140)</f>
        <v>16000</v>
      </c>
      <c r="D141" s="537">
        <f>SUM(D138:D140)</f>
        <v>16000</v>
      </c>
      <c r="E141" s="538"/>
    </row>
    <row r="142" spans="1:5" ht="18.75">
      <c r="A142" s="585"/>
      <c r="B142" s="586"/>
      <c r="C142" s="587"/>
      <c r="D142" s="587"/>
      <c r="E142" s="584"/>
    </row>
    <row r="143" spans="1:5" ht="18.75" hidden="1">
      <c r="A143" s="585"/>
      <c r="B143" s="586" t="s">
        <v>223</v>
      </c>
      <c r="C143" s="587"/>
      <c r="D143" s="587"/>
      <c r="E143" s="584"/>
    </row>
    <row r="144" spans="1:5" ht="15.75">
      <c r="A144" s="585" t="s">
        <v>224</v>
      </c>
      <c r="B144" s="529" t="s">
        <v>225</v>
      </c>
      <c r="C144" s="588">
        <v>35000</v>
      </c>
      <c r="D144" s="588">
        <v>35000</v>
      </c>
      <c r="E144" s="535">
        <v>5132</v>
      </c>
    </row>
    <row r="145" spans="1:5" ht="15.75">
      <c r="A145" s="542"/>
      <c r="B145" s="529" t="s">
        <v>227</v>
      </c>
      <c r="C145" s="589">
        <v>2172000</v>
      </c>
      <c r="D145" s="589">
        <v>200000</v>
      </c>
      <c r="E145" s="554" t="s">
        <v>121</v>
      </c>
    </row>
    <row r="146" spans="1:5" ht="15.75">
      <c r="A146" s="542"/>
      <c r="B146" s="590" t="s">
        <v>228</v>
      </c>
      <c r="C146" s="589">
        <v>500000</v>
      </c>
      <c r="D146" s="589">
        <v>350000</v>
      </c>
      <c r="E146" s="535">
        <v>5139</v>
      </c>
    </row>
    <row r="147" spans="1:5" ht="15.75">
      <c r="A147" s="542"/>
      <c r="B147" s="529" t="s">
        <v>229</v>
      </c>
      <c r="C147" s="589">
        <v>350000</v>
      </c>
      <c r="D147" s="589">
        <v>290000</v>
      </c>
      <c r="E147" s="535">
        <v>5156</v>
      </c>
    </row>
    <row r="148" spans="1:5" ht="15.75">
      <c r="A148" s="542"/>
      <c r="B148" s="529" t="s">
        <v>230</v>
      </c>
      <c r="C148" s="589">
        <v>65000</v>
      </c>
      <c r="D148" s="589">
        <v>65000</v>
      </c>
      <c r="E148" s="535">
        <v>5162</v>
      </c>
    </row>
    <row r="149" spans="1:5" ht="15.75">
      <c r="A149" s="542"/>
      <c r="B149" s="529" t="s">
        <v>231</v>
      </c>
      <c r="C149" s="589">
        <v>35000</v>
      </c>
      <c r="D149" s="589">
        <v>35000</v>
      </c>
      <c r="E149" s="554">
        <v>5167</v>
      </c>
    </row>
    <row r="150" spans="1:5" ht="15.75">
      <c r="A150" s="542"/>
      <c r="B150" s="529" t="s">
        <v>232</v>
      </c>
      <c r="C150" s="589">
        <v>61000</v>
      </c>
      <c r="D150" s="589">
        <v>61000</v>
      </c>
      <c r="E150" s="554">
        <v>5171</v>
      </c>
    </row>
    <row r="151" spans="1:5" ht="15.75">
      <c r="A151" s="542"/>
      <c r="B151" s="529" t="s">
        <v>233</v>
      </c>
      <c r="C151" s="589">
        <v>290000</v>
      </c>
      <c r="D151" s="589">
        <v>290000</v>
      </c>
      <c r="E151" s="535">
        <v>5169</v>
      </c>
    </row>
    <row r="152" spans="1:5" ht="15.75">
      <c r="A152" s="542"/>
      <c r="B152" s="529" t="s">
        <v>234</v>
      </c>
      <c r="C152" s="588">
        <v>100000</v>
      </c>
      <c r="D152" s="588">
        <v>100000</v>
      </c>
      <c r="E152" s="535">
        <v>5139</v>
      </c>
    </row>
    <row r="153" spans="1:5" ht="15.75">
      <c r="A153" s="542"/>
      <c r="B153" s="529" t="s">
        <v>235</v>
      </c>
      <c r="C153" s="589">
        <v>5000</v>
      </c>
      <c r="D153" s="589">
        <v>5000</v>
      </c>
      <c r="E153" s="554">
        <v>5173</v>
      </c>
    </row>
    <row r="154" spans="1:5" ht="15.75">
      <c r="A154" s="507"/>
      <c r="B154" s="575" t="s">
        <v>236</v>
      </c>
      <c r="C154" s="588">
        <v>350000</v>
      </c>
      <c r="D154" s="588">
        <v>350000</v>
      </c>
      <c r="E154" s="554">
        <v>5178</v>
      </c>
    </row>
    <row r="155" spans="1:5" ht="15.75">
      <c r="A155" s="507"/>
      <c r="B155" s="591" t="s">
        <v>237</v>
      </c>
      <c r="C155" s="588">
        <v>30000</v>
      </c>
      <c r="D155" s="588">
        <v>0</v>
      </c>
      <c r="E155" s="554" t="s">
        <v>121</v>
      </c>
    </row>
    <row r="156" spans="1:5" ht="15.75">
      <c r="A156" s="507"/>
      <c r="B156" s="591" t="s">
        <v>238</v>
      </c>
      <c r="C156" s="588">
        <v>570000</v>
      </c>
      <c r="D156" s="588">
        <v>300000</v>
      </c>
      <c r="E156" s="554" t="s">
        <v>121</v>
      </c>
    </row>
    <row r="157" spans="1:5" ht="15.75">
      <c r="A157" s="507"/>
      <c r="B157" s="591" t="s">
        <v>239</v>
      </c>
      <c r="C157" s="588">
        <v>115000</v>
      </c>
      <c r="D157" s="588">
        <v>0</v>
      </c>
      <c r="E157" s="554" t="s">
        <v>121</v>
      </c>
    </row>
    <row r="158" spans="1:5" ht="18.75">
      <c r="A158" s="511" t="s">
        <v>1132</v>
      </c>
      <c r="B158" s="576"/>
      <c r="C158" s="537">
        <f>SUM(C144:C157)</f>
        <v>4678000</v>
      </c>
      <c r="D158" s="537">
        <f>SUM(D144:D157)</f>
        <v>2081000</v>
      </c>
      <c r="E158" s="538"/>
    </row>
    <row r="159" spans="1:5" ht="9" customHeight="1">
      <c r="A159" s="581"/>
      <c r="B159" s="582"/>
      <c r="C159" s="583"/>
      <c r="D159" s="583"/>
      <c r="E159" s="584"/>
    </row>
    <row r="160" spans="1:5" ht="15.75">
      <c r="A160" s="542" t="s">
        <v>240</v>
      </c>
      <c r="B160" s="592" t="s">
        <v>241</v>
      </c>
      <c r="C160" s="589">
        <v>11000</v>
      </c>
      <c r="D160" s="589">
        <v>11000</v>
      </c>
      <c r="E160" s="535">
        <v>5139</v>
      </c>
    </row>
    <row r="161" spans="1:5" ht="15.75">
      <c r="A161" s="542" t="s">
        <v>242</v>
      </c>
      <c r="B161" s="580" t="s">
        <v>243</v>
      </c>
      <c r="C161" s="553">
        <v>130000</v>
      </c>
      <c r="D161" s="553">
        <v>120000</v>
      </c>
      <c r="E161" s="554">
        <v>5156</v>
      </c>
    </row>
    <row r="162" spans="1:5" ht="15.75">
      <c r="A162" s="542"/>
      <c r="B162" s="593" t="s">
        <v>244</v>
      </c>
      <c r="C162" s="553">
        <v>3000000</v>
      </c>
      <c r="D162" s="553">
        <v>3100000</v>
      </c>
      <c r="E162" s="554">
        <v>5169</v>
      </c>
    </row>
    <row r="163" spans="1:5" ht="18.75">
      <c r="A163" s="511" t="s">
        <v>1132</v>
      </c>
      <c r="B163" s="576"/>
      <c r="C163" s="537">
        <v>3141000</v>
      </c>
      <c r="D163" s="537">
        <f>SUM(D160:D162)</f>
        <v>3231000</v>
      </c>
      <c r="E163" s="538"/>
    </row>
    <row r="164" spans="1:5" ht="7.5" customHeight="1">
      <c r="A164" s="542"/>
      <c r="B164" s="592"/>
      <c r="C164" s="589"/>
      <c r="D164" s="589"/>
      <c r="E164" s="535"/>
    </row>
    <row r="165" spans="1:5" ht="15.75">
      <c r="A165" s="542" t="s">
        <v>245</v>
      </c>
      <c r="B165" s="592" t="s">
        <v>246</v>
      </c>
      <c r="C165" s="589">
        <v>5000</v>
      </c>
      <c r="D165" s="589">
        <v>5000</v>
      </c>
      <c r="E165" s="535">
        <v>5173</v>
      </c>
    </row>
    <row r="166" spans="1:5" ht="15.75">
      <c r="A166" s="542"/>
      <c r="B166" s="533" t="s">
        <v>247</v>
      </c>
      <c r="C166" s="594">
        <v>12000</v>
      </c>
      <c r="D166" s="594">
        <v>12000</v>
      </c>
      <c r="E166" s="535">
        <v>5137</v>
      </c>
    </row>
    <row r="167" spans="1:5" ht="15.75">
      <c r="A167" s="542"/>
      <c r="B167" s="548" t="s">
        <v>248</v>
      </c>
      <c r="C167" s="594">
        <v>150000</v>
      </c>
      <c r="D167" s="594">
        <v>108000</v>
      </c>
      <c r="E167" s="535">
        <v>5139</v>
      </c>
    </row>
    <row r="168" spans="1:5" ht="15.75">
      <c r="A168" s="542"/>
      <c r="B168" s="533" t="s">
        <v>249</v>
      </c>
      <c r="C168" s="594">
        <v>600000</v>
      </c>
      <c r="D168" s="594">
        <v>680000</v>
      </c>
      <c r="E168" s="535">
        <v>5154</v>
      </c>
    </row>
    <row r="169" spans="1:5" ht="15.75">
      <c r="A169" s="542"/>
      <c r="B169" s="533" t="s">
        <v>250</v>
      </c>
      <c r="C169" s="594">
        <v>40000</v>
      </c>
      <c r="D169" s="594">
        <v>30000</v>
      </c>
      <c r="E169" s="535">
        <v>5156</v>
      </c>
    </row>
    <row r="170" spans="1:5" ht="15.75">
      <c r="A170" s="542"/>
      <c r="B170" s="533" t="s">
        <v>251</v>
      </c>
      <c r="C170" s="589">
        <v>5000</v>
      </c>
      <c r="D170" s="589">
        <v>5000</v>
      </c>
      <c r="E170" s="535">
        <v>5167</v>
      </c>
    </row>
    <row r="171" spans="1:5" ht="15.75">
      <c r="A171" s="585"/>
      <c r="B171" s="533" t="s">
        <v>252</v>
      </c>
      <c r="C171" s="588">
        <v>15000</v>
      </c>
      <c r="D171" s="589">
        <v>15000</v>
      </c>
      <c r="E171" s="554">
        <v>5169</v>
      </c>
    </row>
    <row r="172" spans="1:5" ht="15.75">
      <c r="A172" s="595"/>
      <c r="B172" s="533" t="s">
        <v>253</v>
      </c>
      <c r="C172" s="588">
        <v>30000</v>
      </c>
      <c r="D172" s="589">
        <v>30000</v>
      </c>
      <c r="E172" s="554">
        <v>5171</v>
      </c>
    </row>
    <row r="173" spans="1:5" ht="18.75">
      <c r="A173" s="511" t="s">
        <v>1132</v>
      </c>
      <c r="B173" s="576"/>
      <c r="C173" s="537">
        <f>SUM(C164:C172)</f>
        <v>857000</v>
      </c>
      <c r="D173" s="537">
        <f>SUM(D166:D172)</f>
        <v>880000</v>
      </c>
      <c r="E173" s="538"/>
    </row>
    <row r="174" spans="1:5" ht="6.75" customHeight="1">
      <c r="A174" s="596"/>
      <c r="B174" s="586"/>
      <c r="C174" s="587"/>
      <c r="D174" s="587"/>
      <c r="E174" s="584"/>
    </row>
    <row r="175" spans="1:5" ht="15.75">
      <c r="A175" s="542" t="s">
        <v>254</v>
      </c>
      <c r="B175" s="564" t="s">
        <v>255</v>
      </c>
      <c r="C175" s="594">
        <v>190000</v>
      </c>
      <c r="D175" s="594">
        <v>190000</v>
      </c>
      <c r="E175" s="535">
        <v>5139</v>
      </c>
    </row>
    <row r="176" spans="1:5" ht="15.75">
      <c r="A176" s="542"/>
      <c r="B176" s="529" t="s">
        <v>256</v>
      </c>
      <c r="C176" s="589">
        <v>120000</v>
      </c>
      <c r="D176" s="589">
        <v>100000</v>
      </c>
      <c r="E176" s="554">
        <v>5156</v>
      </c>
    </row>
    <row r="177" spans="1:5" ht="15.75">
      <c r="A177" s="542"/>
      <c r="B177" s="529" t="s">
        <v>257</v>
      </c>
      <c r="C177" s="589">
        <v>40000</v>
      </c>
      <c r="D177" s="589">
        <v>40000</v>
      </c>
      <c r="E177" s="554">
        <v>5169</v>
      </c>
    </row>
    <row r="178" spans="1:5" ht="15.75">
      <c r="A178" s="542"/>
      <c r="B178" s="529" t="s">
        <v>258</v>
      </c>
      <c r="C178" s="589">
        <v>80000</v>
      </c>
      <c r="D178" s="589">
        <v>80000</v>
      </c>
      <c r="E178" s="554" t="s">
        <v>259</v>
      </c>
    </row>
    <row r="179" spans="1:5" ht="18.75">
      <c r="A179" s="511" t="s">
        <v>1132</v>
      </c>
      <c r="B179" s="576"/>
      <c r="C179" s="537">
        <f>SUM(C175:C178)</f>
        <v>430000</v>
      </c>
      <c r="D179" s="537">
        <f>SUM(D175:D178)</f>
        <v>410000</v>
      </c>
      <c r="E179" s="538"/>
    </row>
    <row r="180" spans="1:5" ht="8.25" customHeight="1">
      <c r="A180" s="581"/>
      <c r="B180" s="582"/>
      <c r="C180" s="583"/>
      <c r="D180" s="583"/>
      <c r="E180" s="584"/>
    </row>
    <row r="181" spans="1:5" ht="15.75">
      <c r="A181" s="542" t="s">
        <v>260</v>
      </c>
      <c r="B181" s="565" t="s">
        <v>261</v>
      </c>
      <c r="C181" s="594">
        <v>5000</v>
      </c>
      <c r="D181" s="594">
        <v>2000</v>
      </c>
      <c r="E181" s="535">
        <v>5167</v>
      </c>
    </row>
    <row r="182" spans="1:5" ht="15.75">
      <c r="A182" s="542"/>
      <c r="B182" s="529" t="s">
        <v>262</v>
      </c>
      <c r="C182" s="589">
        <v>7000</v>
      </c>
      <c r="D182" s="589">
        <v>7000</v>
      </c>
      <c r="E182" s="554">
        <v>5137</v>
      </c>
    </row>
    <row r="183" spans="1:5" ht="15.75">
      <c r="A183" s="542"/>
      <c r="B183" s="529" t="s">
        <v>263</v>
      </c>
      <c r="C183" s="589">
        <v>2000</v>
      </c>
      <c r="D183" s="589">
        <v>2000</v>
      </c>
      <c r="E183" s="554">
        <v>5173</v>
      </c>
    </row>
    <row r="184" spans="1:5" ht="15.75">
      <c r="A184" s="507"/>
      <c r="B184" s="597" t="s">
        <v>264</v>
      </c>
      <c r="C184" s="589">
        <v>310000</v>
      </c>
      <c r="D184" s="589">
        <v>270000</v>
      </c>
      <c r="E184" s="554">
        <v>5139</v>
      </c>
    </row>
    <row r="185" spans="1:5" ht="15.75">
      <c r="A185" s="507"/>
      <c r="B185" s="529" t="s">
        <v>265</v>
      </c>
      <c r="C185" s="589">
        <v>20000</v>
      </c>
      <c r="D185" s="589">
        <v>20000</v>
      </c>
      <c r="E185" s="554">
        <v>5156</v>
      </c>
    </row>
    <row r="186" spans="1:5" ht="15.75">
      <c r="A186" s="507"/>
      <c r="B186" s="529" t="s">
        <v>266</v>
      </c>
      <c r="C186" s="589">
        <v>10000</v>
      </c>
      <c r="D186" s="589">
        <v>10000</v>
      </c>
      <c r="E186" s="554">
        <v>5162</v>
      </c>
    </row>
    <row r="187" spans="1:5" ht="15.75">
      <c r="A187" s="507"/>
      <c r="B187" s="529" t="s">
        <v>267</v>
      </c>
      <c r="C187" s="589">
        <v>5000</v>
      </c>
      <c r="D187" s="589">
        <v>5000</v>
      </c>
      <c r="E187" s="554">
        <v>5168</v>
      </c>
    </row>
    <row r="188" spans="1:5" ht="18.75">
      <c r="A188" s="511" t="s">
        <v>1132</v>
      </c>
      <c r="B188" s="576"/>
      <c r="C188" s="537">
        <f>SUM(C181:C187)</f>
        <v>359000</v>
      </c>
      <c r="D188" s="537">
        <f>SUM(D181:D187)</f>
        <v>316000</v>
      </c>
      <c r="E188" s="538"/>
    </row>
    <row r="189" spans="1:5" ht="18.75">
      <c r="A189" s="581"/>
      <c r="B189" s="582"/>
      <c r="C189" s="583"/>
      <c r="D189" s="583"/>
      <c r="E189" s="584"/>
    </row>
    <row r="190" spans="1:5" ht="15.75" customHeight="1">
      <c r="A190" s="598" t="s">
        <v>268</v>
      </c>
      <c r="B190" s="529" t="s">
        <v>269</v>
      </c>
      <c r="C190" s="558">
        <v>67000</v>
      </c>
      <c r="D190" s="558">
        <v>67000</v>
      </c>
      <c r="E190" s="554">
        <v>5139</v>
      </c>
    </row>
    <row r="191" spans="1:5" ht="15.75" customHeight="1">
      <c r="A191" s="515"/>
      <c r="B191" s="529" t="s">
        <v>270</v>
      </c>
      <c r="C191" s="558">
        <v>90000</v>
      </c>
      <c r="D191" s="558">
        <v>10000</v>
      </c>
      <c r="E191" s="535">
        <v>5171</v>
      </c>
    </row>
    <row r="192" spans="1:5" ht="15.75" customHeight="1">
      <c r="A192" s="599"/>
      <c r="B192" s="575" t="s">
        <v>271</v>
      </c>
      <c r="C192" s="558">
        <v>20000</v>
      </c>
      <c r="D192" s="558">
        <v>20000</v>
      </c>
      <c r="E192" s="535">
        <v>5156</v>
      </c>
    </row>
    <row r="193" spans="1:5" ht="15.75" customHeight="1">
      <c r="A193" s="599"/>
      <c r="B193" s="529" t="s">
        <v>272</v>
      </c>
      <c r="C193" s="558">
        <v>3000</v>
      </c>
      <c r="D193" s="558">
        <v>3000</v>
      </c>
      <c r="E193" s="535">
        <v>5169</v>
      </c>
    </row>
    <row r="194" spans="1:5" ht="15.75" customHeight="1">
      <c r="A194" s="599"/>
      <c r="B194" s="575" t="s">
        <v>273</v>
      </c>
      <c r="C194" s="558">
        <v>230000</v>
      </c>
      <c r="D194" s="558">
        <v>230000</v>
      </c>
      <c r="E194" s="535">
        <v>5229</v>
      </c>
    </row>
    <row r="195" spans="1:5" ht="15.75" customHeight="1">
      <c r="A195" s="599"/>
      <c r="B195" s="565" t="s">
        <v>274</v>
      </c>
      <c r="C195" s="558">
        <v>100000</v>
      </c>
      <c r="D195" s="558">
        <v>0</v>
      </c>
      <c r="E195" s="554" t="s">
        <v>275</v>
      </c>
    </row>
    <row r="196" spans="1:5" ht="18.75">
      <c r="A196" s="511" t="s">
        <v>1132</v>
      </c>
      <c r="B196" s="576"/>
      <c r="C196" s="537">
        <f>SUM(C190:C195)</f>
        <v>510000</v>
      </c>
      <c r="D196" s="537">
        <f>SUM(D190:D195)</f>
        <v>330000</v>
      </c>
      <c r="E196" s="538"/>
    </row>
    <row r="197" spans="1:5" ht="10.5" customHeight="1">
      <c r="A197" s="515"/>
      <c r="B197" s="578"/>
      <c r="C197" s="562"/>
      <c r="D197" s="562"/>
      <c r="E197" s="538"/>
    </row>
    <row r="198" spans="1:5" ht="14.25">
      <c r="A198" s="598" t="s">
        <v>276</v>
      </c>
      <c r="B198" s="533" t="s">
        <v>277</v>
      </c>
      <c r="C198" s="559">
        <v>4000</v>
      </c>
      <c r="D198" s="559">
        <v>4000</v>
      </c>
      <c r="E198" s="535">
        <v>5139</v>
      </c>
    </row>
    <row r="199" spans="1:5" ht="14.25">
      <c r="A199" s="600"/>
      <c r="B199" s="533" t="s">
        <v>278</v>
      </c>
      <c r="C199" s="559">
        <v>150000</v>
      </c>
      <c r="D199" s="559">
        <v>250000</v>
      </c>
      <c r="E199" s="554" t="s">
        <v>121</v>
      </c>
    </row>
    <row r="200" spans="1:5" ht="14.25">
      <c r="A200" s="600"/>
      <c r="B200" s="529" t="s">
        <v>279</v>
      </c>
      <c r="C200" s="559">
        <v>4000</v>
      </c>
      <c r="D200" s="559">
        <v>4000</v>
      </c>
      <c r="E200" s="535">
        <v>5156</v>
      </c>
    </row>
    <row r="201" spans="1:5" ht="14.25">
      <c r="A201" s="600"/>
      <c r="B201" s="529" t="s">
        <v>280</v>
      </c>
      <c r="C201" s="559">
        <v>1500</v>
      </c>
      <c r="D201" s="559">
        <v>1500</v>
      </c>
      <c r="E201" s="535">
        <v>5162</v>
      </c>
    </row>
    <row r="202" spans="1:5" ht="14.25">
      <c r="A202" s="600"/>
      <c r="B202" s="529" t="s">
        <v>281</v>
      </c>
      <c r="C202" s="559">
        <v>1500</v>
      </c>
      <c r="D202" s="559">
        <v>1500</v>
      </c>
      <c r="E202" s="535">
        <v>5169</v>
      </c>
    </row>
    <row r="203" spans="1:5" ht="18.75">
      <c r="A203" s="511" t="s">
        <v>1132</v>
      </c>
      <c r="B203" s="576"/>
      <c r="C203" s="537">
        <f>SUM(C198:C202)</f>
        <v>161000</v>
      </c>
      <c r="D203" s="537">
        <f>SUM(D198:D202)</f>
        <v>261000</v>
      </c>
      <c r="E203" s="538"/>
    </row>
    <row r="204" spans="1:5" ht="8.25" customHeight="1">
      <c r="A204" s="596"/>
      <c r="B204" s="586"/>
      <c r="C204" s="587"/>
      <c r="D204" s="587"/>
      <c r="E204" s="584"/>
    </row>
    <row r="205" spans="1:5" ht="14.25">
      <c r="A205" s="598" t="s">
        <v>282</v>
      </c>
      <c r="B205" s="529" t="s">
        <v>283</v>
      </c>
      <c r="C205" s="594">
        <v>84000</v>
      </c>
      <c r="D205" s="594">
        <v>67000</v>
      </c>
      <c r="E205" s="535">
        <v>5139</v>
      </c>
    </row>
    <row r="206" spans="1:5" ht="14.25">
      <c r="A206" s="598"/>
      <c r="B206" s="529" t="s">
        <v>284</v>
      </c>
      <c r="C206" s="594">
        <v>53000</v>
      </c>
      <c r="D206" s="594">
        <v>53000</v>
      </c>
      <c r="E206" s="535">
        <v>5139</v>
      </c>
    </row>
    <row r="207" spans="1:5" ht="14.25">
      <c r="A207" s="598"/>
      <c r="B207" s="529" t="s">
        <v>285</v>
      </c>
      <c r="C207" s="594">
        <v>30000</v>
      </c>
      <c r="D207" s="594">
        <v>30000</v>
      </c>
      <c r="E207" s="535">
        <v>5139</v>
      </c>
    </row>
    <row r="208" spans="1:5" ht="14.25">
      <c r="A208" s="598"/>
      <c r="B208" s="548" t="s">
        <v>286</v>
      </c>
      <c r="C208" s="594">
        <v>275000</v>
      </c>
      <c r="D208" s="594">
        <v>200000</v>
      </c>
      <c r="E208" s="554" t="s">
        <v>121</v>
      </c>
    </row>
    <row r="209" spans="1:5" ht="14.25">
      <c r="A209" s="598"/>
      <c r="B209" s="548" t="s">
        <v>287</v>
      </c>
      <c r="C209" s="594">
        <v>300000</v>
      </c>
      <c r="D209" s="594">
        <v>0</v>
      </c>
      <c r="E209" s="554" t="s">
        <v>121</v>
      </c>
    </row>
    <row r="210" spans="1:5" ht="14.25">
      <c r="A210" s="598"/>
      <c r="B210" s="548" t="s">
        <v>288</v>
      </c>
      <c r="C210" s="594">
        <v>50000</v>
      </c>
      <c r="D210" s="594">
        <v>30000</v>
      </c>
      <c r="E210" s="535">
        <v>5171</v>
      </c>
    </row>
    <row r="211" spans="1:5" ht="18.75">
      <c r="A211" s="511" t="s">
        <v>1132</v>
      </c>
      <c r="B211" s="576"/>
      <c r="C211" s="537">
        <f>SUM(C205:C210)</f>
        <v>792000</v>
      </c>
      <c r="D211" s="537">
        <f>SUM(D205:D210)</f>
        <v>380000</v>
      </c>
      <c r="E211" s="538"/>
    </row>
    <row r="212" spans="1:5" ht="8.25" customHeight="1">
      <c r="A212" s="601"/>
      <c r="B212" s="586"/>
      <c r="C212" s="587"/>
      <c r="D212" s="587"/>
      <c r="E212" s="584"/>
    </row>
    <row r="213" spans="1:5" ht="15.75" customHeight="1">
      <c r="A213" s="598" t="s">
        <v>289</v>
      </c>
      <c r="B213" s="529" t="s">
        <v>291</v>
      </c>
      <c r="C213" s="558">
        <v>20000</v>
      </c>
      <c r="D213" s="558">
        <v>15000</v>
      </c>
      <c r="E213" s="535">
        <v>5137</v>
      </c>
    </row>
    <row r="214" spans="1:5" ht="15.75" customHeight="1">
      <c r="A214" s="515"/>
      <c r="B214" s="529" t="s">
        <v>292</v>
      </c>
      <c r="C214" s="558">
        <v>15000</v>
      </c>
      <c r="D214" s="558">
        <v>15000</v>
      </c>
      <c r="E214" s="535">
        <v>5139</v>
      </c>
    </row>
    <row r="215" spans="1:5" ht="15.75" customHeight="1">
      <c r="A215" s="515"/>
      <c r="B215" s="529" t="s">
        <v>293</v>
      </c>
      <c r="C215" s="558">
        <v>6000</v>
      </c>
      <c r="D215" s="558">
        <v>6000</v>
      </c>
      <c r="E215" s="535">
        <v>5162</v>
      </c>
    </row>
    <row r="216" spans="1:5" ht="15.75" customHeight="1">
      <c r="A216" s="515"/>
      <c r="B216" s="529" t="s">
        <v>294</v>
      </c>
      <c r="C216" s="558">
        <v>6000</v>
      </c>
      <c r="D216" s="558">
        <v>6000</v>
      </c>
      <c r="E216" s="535">
        <v>5169</v>
      </c>
    </row>
    <row r="217" spans="1:5" ht="15.75" customHeight="1">
      <c r="A217" s="515"/>
      <c r="B217" s="529" t="s">
        <v>295</v>
      </c>
      <c r="C217" s="558">
        <v>5000</v>
      </c>
      <c r="D217" s="558">
        <v>5000</v>
      </c>
      <c r="E217" s="535">
        <v>5171</v>
      </c>
    </row>
    <row r="218" spans="1:5" ht="15.75" customHeight="1">
      <c r="A218" s="515"/>
      <c r="B218" s="529" t="s">
        <v>296</v>
      </c>
      <c r="C218" s="558">
        <v>15000</v>
      </c>
      <c r="D218" s="558">
        <v>15000</v>
      </c>
      <c r="E218" s="535">
        <v>5173</v>
      </c>
    </row>
    <row r="219" spans="1:5" ht="15.75" customHeight="1">
      <c r="A219" s="515"/>
      <c r="B219" s="575" t="s">
        <v>297</v>
      </c>
      <c r="C219" s="558">
        <v>10000</v>
      </c>
      <c r="D219" s="558">
        <v>5000</v>
      </c>
      <c r="E219" s="535">
        <v>5175</v>
      </c>
    </row>
    <row r="220" spans="1:5" ht="18.75">
      <c r="A220" s="511" t="s">
        <v>1132</v>
      </c>
      <c r="B220" s="576"/>
      <c r="C220" s="537">
        <f>SUM(C213:C219)</f>
        <v>77000</v>
      </c>
      <c r="D220" s="537">
        <f>SUM(D213:D219)</f>
        <v>67000</v>
      </c>
      <c r="E220" s="538"/>
    </row>
    <row r="221" spans="1:5" ht="8.25" customHeight="1">
      <c r="A221" s="602"/>
      <c r="B221" s="586"/>
      <c r="C221" s="587"/>
      <c r="D221" s="587"/>
      <c r="E221" s="584"/>
    </row>
    <row r="222" spans="1:5" ht="15.75" customHeight="1">
      <c r="A222" s="598" t="s">
        <v>298</v>
      </c>
      <c r="B222" s="529" t="s">
        <v>299</v>
      </c>
      <c r="C222" s="558">
        <v>15000</v>
      </c>
      <c r="D222" s="558">
        <v>15000</v>
      </c>
      <c r="E222" s="535">
        <v>5169</v>
      </c>
    </row>
    <row r="223" spans="1:5" ht="18.75">
      <c r="A223" s="511" t="s">
        <v>1132</v>
      </c>
      <c r="B223" s="603"/>
      <c r="C223" s="537">
        <f>SUM(C222:C222)</f>
        <v>15000</v>
      </c>
      <c r="D223" s="537">
        <f>SUM(D222:D222)</f>
        <v>15000</v>
      </c>
      <c r="E223" s="538"/>
    </row>
    <row r="224" spans="1:5" ht="18.75">
      <c r="A224" s="604"/>
      <c r="B224" s="582"/>
      <c r="C224" s="583"/>
      <c r="D224" s="583"/>
      <c r="E224" s="584"/>
    </row>
    <row r="225" spans="1:5" ht="15.75" customHeight="1">
      <c r="A225" s="598" t="s">
        <v>300</v>
      </c>
      <c r="B225" s="569" t="s">
        <v>301</v>
      </c>
      <c r="C225" s="558">
        <v>4320000</v>
      </c>
      <c r="D225" s="558">
        <v>4320000</v>
      </c>
      <c r="E225" s="535">
        <v>5011</v>
      </c>
    </row>
    <row r="226" spans="1:5" ht="15.75" customHeight="1">
      <c r="A226" s="598"/>
      <c r="B226" s="569" t="s">
        <v>302</v>
      </c>
      <c r="C226" s="558">
        <v>1123200</v>
      </c>
      <c r="D226" s="558">
        <v>1080000</v>
      </c>
      <c r="E226" s="535">
        <v>5031</v>
      </c>
    </row>
    <row r="227" spans="1:5" ht="15.75" customHeight="1">
      <c r="A227" s="598"/>
      <c r="B227" s="605" t="s">
        <v>303</v>
      </c>
      <c r="C227" s="558">
        <v>388800</v>
      </c>
      <c r="D227" s="558">
        <v>388800</v>
      </c>
      <c r="E227" s="535">
        <v>5032</v>
      </c>
    </row>
    <row r="228" spans="1:5" ht="18.75">
      <c r="A228" s="511" t="s">
        <v>1132</v>
      </c>
      <c r="B228" s="576"/>
      <c r="C228" s="537">
        <f>SUM(C225:C227)</f>
        <v>5832000</v>
      </c>
      <c r="D228" s="537">
        <f>SUM(D225:D227)</f>
        <v>5788800</v>
      </c>
      <c r="E228" s="538"/>
    </row>
    <row r="229" spans="1:5" ht="9" customHeight="1">
      <c r="A229" s="604"/>
      <c r="B229" s="606"/>
      <c r="C229" s="607"/>
      <c r="D229" s="607"/>
      <c r="E229" s="584"/>
    </row>
    <row r="230" spans="1:5" ht="15.75" customHeight="1">
      <c r="A230" s="598" t="s">
        <v>304</v>
      </c>
      <c r="B230" s="569" t="s">
        <v>305</v>
      </c>
      <c r="C230" s="558">
        <v>3656000</v>
      </c>
      <c r="D230" s="558">
        <v>3656000</v>
      </c>
      <c r="E230" s="535">
        <v>5331</v>
      </c>
    </row>
    <row r="231" spans="1:5" ht="15.75" customHeight="1">
      <c r="A231" s="598"/>
      <c r="B231" s="569" t="s">
        <v>306</v>
      </c>
      <c r="C231" s="558">
        <v>335000</v>
      </c>
      <c r="D231" s="558">
        <v>335000</v>
      </c>
      <c r="E231" s="554" t="s">
        <v>121</v>
      </c>
    </row>
    <row r="232" spans="1:5" ht="18.75">
      <c r="A232" s="511" t="s">
        <v>1132</v>
      </c>
      <c r="B232" s="576"/>
      <c r="C232" s="537">
        <f>SUM(C230:C231)</f>
        <v>3991000</v>
      </c>
      <c r="D232" s="537">
        <f>SUM(D230:D231)</f>
        <v>3991000</v>
      </c>
      <c r="E232" s="538"/>
    </row>
    <row r="233" spans="1:9" ht="8.25" customHeight="1">
      <c r="A233" s="604"/>
      <c r="B233" s="606"/>
      <c r="C233" s="587"/>
      <c r="D233" s="587"/>
      <c r="E233" s="608"/>
      <c r="F233" s="226"/>
      <c r="G233" s="226"/>
      <c r="H233" s="609"/>
      <c r="I233" s="226"/>
    </row>
    <row r="234" spans="1:5" ht="17.25" customHeight="1">
      <c r="A234" s="610" t="s">
        <v>307</v>
      </c>
      <c r="B234" s="611" t="s">
        <v>308</v>
      </c>
      <c r="C234" s="612">
        <v>2242000</v>
      </c>
      <c r="D234" s="612">
        <v>2242000</v>
      </c>
      <c r="E234" s="612">
        <v>5331</v>
      </c>
    </row>
    <row r="235" spans="1:5" ht="17.25" customHeight="1">
      <c r="A235" s="613"/>
      <c r="B235" s="614" t="s">
        <v>309</v>
      </c>
      <c r="C235" s="612">
        <v>0</v>
      </c>
      <c r="D235" s="612">
        <v>0</v>
      </c>
      <c r="E235" s="615" t="s">
        <v>121</v>
      </c>
    </row>
    <row r="236" spans="1:5" ht="15.75" customHeight="1">
      <c r="A236" s="511" t="s">
        <v>1132</v>
      </c>
      <c r="B236" s="576"/>
      <c r="C236" s="537">
        <f>SUM(C234)</f>
        <v>2242000</v>
      </c>
      <c r="D236" s="537">
        <f>SUM(D234)</f>
        <v>2242000</v>
      </c>
      <c r="E236" s="616"/>
    </row>
    <row r="237" spans="1:5" ht="15.75" customHeight="1">
      <c r="A237" s="617"/>
      <c r="B237" s="618"/>
      <c r="C237" s="619"/>
      <c r="E237" s="620"/>
    </row>
    <row r="238" spans="1:5" ht="15.75" customHeight="1">
      <c r="A238" s="610" t="s">
        <v>310</v>
      </c>
      <c r="B238" s="621" t="s">
        <v>308</v>
      </c>
      <c r="C238" s="612">
        <v>200000</v>
      </c>
      <c r="D238" s="612">
        <v>200000</v>
      </c>
      <c r="E238" s="612">
        <v>5331</v>
      </c>
    </row>
    <row r="239" spans="1:5" ht="15.75" customHeight="1">
      <c r="A239" s="511" t="s">
        <v>1132</v>
      </c>
      <c r="B239" s="576"/>
      <c r="C239" s="537">
        <f>SUM(C238)</f>
        <v>200000</v>
      </c>
      <c r="D239" s="537">
        <f>SUM(D238)</f>
        <v>200000</v>
      </c>
      <c r="E239" s="616"/>
    </row>
    <row r="240" spans="1:5" ht="15.75" customHeight="1">
      <c r="A240" s="622"/>
      <c r="B240" s="606"/>
      <c r="C240" s="607"/>
      <c r="D240" s="607"/>
      <c r="E240" s="623"/>
    </row>
    <row r="241" spans="1:5" ht="18">
      <c r="A241" s="624" t="s">
        <v>92</v>
      </c>
      <c r="B241" s="625"/>
      <c r="C241" s="626">
        <f>C8+C12+C18+C29+C35+C43+C49+C57+C72+C77+C85+C90+C95+C100+C106+C110+C119+C130+C136+C141+C158+C163+C173+C179+C188+C196+C203+C211+C220+C223+C228+C232+C236+C239</f>
        <v>32733600</v>
      </c>
      <c r="D241" s="626">
        <f>D8+D12+D18+D29+D35+D43+D49+D57+D72+D77+D85+D90+D95+D100+D106+D110+D119+D130+D136+D141+D158+D163+D173+D179+D188+D196+D203+D211+D220+D223+D228+D232+D236+D239</f>
        <v>28053700</v>
      </c>
      <c r="E241" s="627"/>
    </row>
    <row r="242" spans="2:5" ht="12.75">
      <c r="B242" s="628"/>
      <c r="E242" s="629"/>
    </row>
    <row r="243" spans="2:5" ht="12.75">
      <c r="B243" s="628"/>
      <c r="E243" s="629"/>
    </row>
    <row r="244" spans="2:5" ht="12.75">
      <c r="B244" s="628"/>
      <c r="E244" s="629"/>
    </row>
    <row r="245" spans="2:5" ht="12.75">
      <c r="B245" s="628"/>
      <c r="E245" s="629"/>
    </row>
    <row r="246" spans="2:5" ht="12.75">
      <c r="B246" s="628"/>
      <c r="E246" s="629"/>
    </row>
    <row r="247" spans="2:5" ht="12.75">
      <c r="B247" s="628"/>
      <c r="E247" s="629"/>
    </row>
    <row r="248" spans="2:5" ht="12.75">
      <c r="B248" s="628"/>
      <c r="E248" s="629"/>
    </row>
    <row r="249" spans="2:5" ht="12.75">
      <c r="B249" s="628"/>
      <c r="E249" s="629"/>
    </row>
    <row r="250" spans="2:5" ht="12.75">
      <c r="B250" s="628"/>
      <c r="E250" s="629"/>
    </row>
    <row r="251" spans="2:5" ht="12.75">
      <c r="B251" s="628"/>
      <c r="E251" s="629"/>
    </row>
    <row r="252" spans="2:5" ht="12.75">
      <c r="B252" s="628"/>
      <c r="E252" s="629"/>
    </row>
    <row r="253" spans="2:5" ht="12.75">
      <c r="B253" s="628"/>
      <c r="E253" s="629"/>
    </row>
    <row r="254" spans="2:5" ht="12.75">
      <c r="B254" s="628"/>
      <c r="E254" s="629"/>
    </row>
    <row r="255" spans="2:5" ht="12.75">
      <c r="B255" s="628"/>
      <c r="E255" s="629"/>
    </row>
    <row r="256" spans="2:5" ht="12.75">
      <c r="B256" s="628"/>
      <c r="E256" s="629"/>
    </row>
    <row r="257" spans="2:5" ht="12.75">
      <c r="B257" s="628"/>
      <c r="E257" s="629"/>
    </row>
    <row r="258" spans="2:5" ht="12.75">
      <c r="B258" s="628"/>
      <c r="E258" s="629"/>
    </row>
    <row r="259" spans="2:5" ht="12.75">
      <c r="B259" s="628"/>
      <c r="E259" s="629"/>
    </row>
    <row r="260" spans="2:5" ht="12.75">
      <c r="B260" s="628"/>
      <c r="E260" s="629"/>
    </row>
    <row r="261" spans="2:5" ht="12.75">
      <c r="B261" s="628"/>
      <c r="E261" s="629"/>
    </row>
    <row r="262" spans="2:5" ht="12.75">
      <c r="B262" s="628"/>
      <c r="E262" s="629"/>
    </row>
    <row r="263" spans="2:5" ht="12.75">
      <c r="B263" s="628"/>
      <c r="E263" s="629"/>
    </row>
    <row r="264" spans="2:5" ht="12.75">
      <c r="B264" s="628"/>
      <c r="E264" s="629"/>
    </row>
    <row r="265" spans="2:5" ht="12.75">
      <c r="B265" s="628"/>
      <c r="E265" s="629"/>
    </row>
    <row r="266" spans="2:5" ht="12.75">
      <c r="B266" s="628"/>
      <c r="E266" s="629"/>
    </row>
    <row r="267" spans="2:5" ht="12.75">
      <c r="B267" s="628"/>
      <c r="E267" s="629"/>
    </row>
    <row r="268" spans="2:5" ht="12.75">
      <c r="B268" s="628"/>
      <c r="E268" s="629"/>
    </row>
    <row r="269" spans="2:5" ht="12.75">
      <c r="B269" s="628"/>
      <c r="E269" s="629"/>
    </row>
    <row r="270" spans="2:5" ht="12.75">
      <c r="B270" s="628"/>
      <c r="E270" s="629"/>
    </row>
    <row r="271" spans="2:5" ht="12.75">
      <c r="B271" s="628"/>
      <c r="E271" s="629"/>
    </row>
    <row r="272" spans="2:5" ht="12.75">
      <c r="B272" s="628"/>
      <c r="E272" s="629"/>
    </row>
    <row r="273" spans="2:5" ht="12.75">
      <c r="B273" s="628"/>
      <c r="E273" s="629"/>
    </row>
    <row r="274" spans="2:5" ht="12.75">
      <c r="B274" s="628"/>
      <c r="E274" s="629"/>
    </row>
    <row r="275" spans="2:5" ht="12.75">
      <c r="B275" s="628"/>
      <c r="E275" s="629"/>
    </row>
    <row r="276" spans="2:5" ht="12.75">
      <c r="B276" s="628"/>
      <c r="E276" s="629"/>
    </row>
    <row r="277" spans="2:5" ht="12.75">
      <c r="B277" s="628"/>
      <c r="E277" s="629"/>
    </row>
    <row r="278" spans="2:5" ht="12.75">
      <c r="B278" s="628"/>
      <c r="E278" s="629"/>
    </row>
    <row r="279" spans="2:5" ht="12.75">
      <c r="B279" s="628"/>
      <c r="E279" s="629"/>
    </row>
    <row r="280" spans="2:5" ht="12.75">
      <c r="B280" s="628"/>
      <c r="E280" s="629"/>
    </row>
    <row r="281" spans="2:5" ht="12.75">
      <c r="B281" s="628"/>
      <c r="E281" s="629"/>
    </row>
    <row r="282" spans="2:5" ht="12.75">
      <c r="B282" s="628"/>
      <c r="E282" s="629"/>
    </row>
    <row r="283" spans="2:5" ht="12.75">
      <c r="B283" s="628"/>
      <c r="E283" s="629"/>
    </row>
    <row r="284" spans="2:5" ht="12.75">
      <c r="B284" s="628"/>
      <c r="E284" s="629"/>
    </row>
    <row r="285" spans="2:5" ht="12.75">
      <c r="B285" s="628"/>
      <c r="E285" s="629"/>
    </row>
    <row r="286" spans="2:5" ht="12.75">
      <c r="B286" s="628"/>
      <c r="E286" s="629"/>
    </row>
    <row r="287" spans="2:5" ht="12.75">
      <c r="B287" s="628"/>
      <c r="E287" s="629"/>
    </row>
    <row r="288" spans="2:5" ht="12.75">
      <c r="B288" s="628"/>
      <c r="E288" s="629"/>
    </row>
    <row r="289" spans="2:5" ht="12.75">
      <c r="B289" s="628"/>
      <c r="E289" s="629"/>
    </row>
    <row r="290" spans="2:5" ht="12.75">
      <c r="B290" s="628"/>
      <c r="E290" s="629"/>
    </row>
    <row r="291" spans="2:5" ht="12.75">
      <c r="B291" s="628"/>
      <c r="E291" s="629"/>
    </row>
    <row r="292" spans="2:5" ht="12.75">
      <c r="B292" s="628"/>
      <c r="E292" s="629"/>
    </row>
    <row r="293" spans="2:5" ht="12.75">
      <c r="B293" s="628"/>
      <c r="E293" s="629"/>
    </row>
    <row r="294" spans="2:5" ht="12.75">
      <c r="B294" s="628"/>
      <c r="E294" s="629"/>
    </row>
    <row r="295" spans="2:5" ht="12.75">
      <c r="B295" s="628"/>
      <c r="E295" s="629"/>
    </row>
    <row r="296" spans="2:5" ht="12.75">
      <c r="B296" s="628"/>
      <c r="E296" s="629"/>
    </row>
    <row r="297" spans="2:5" ht="12.75">
      <c r="B297" s="628"/>
      <c r="E297" s="629"/>
    </row>
    <row r="298" spans="2:5" ht="12.75">
      <c r="B298" s="628"/>
      <c r="E298" s="629"/>
    </row>
    <row r="299" spans="2:5" ht="12.75">
      <c r="B299" s="628"/>
      <c r="E299" s="629"/>
    </row>
    <row r="300" spans="2:5" ht="12.75">
      <c r="B300" s="628"/>
      <c r="E300" s="629"/>
    </row>
    <row r="301" spans="2:5" ht="12.75">
      <c r="B301" s="628"/>
      <c r="E301" s="629"/>
    </row>
    <row r="302" spans="2:5" ht="12.75">
      <c r="B302" s="628"/>
      <c r="E302" s="629"/>
    </row>
    <row r="303" spans="2:5" ht="12.75">
      <c r="B303" s="628"/>
      <c r="E303" s="629"/>
    </row>
    <row r="304" spans="2:5" ht="12.75">
      <c r="B304" s="628"/>
      <c r="E304" s="629"/>
    </row>
    <row r="305" spans="2:5" ht="12.75">
      <c r="B305" s="628"/>
      <c r="E305" s="629"/>
    </row>
    <row r="306" spans="2:5" ht="12.75">
      <c r="B306" s="628"/>
      <c r="E306" s="629"/>
    </row>
    <row r="307" spans="2:5" ht="12.75">
      <c r="B307" s="628"/>
      <c r="E307" s="629"/>
    </row>
    <row r="308" spans="2:5" ht="12.75">
      <c r="B308" s="628"/>
      <c r="E308" s="629"/>
    </row>
    <row r="309" spans="2:5" ht="12.75">
      <c r="B309" s="628"/>
      <c r="E309" s="629"/>
    </row>
    <row r="310" spans="2:5" ht="12.75">
      <c r="B310" s="628"/>
      <c r="E310" s="629"/>
    </row>
    <row r="311" spans="2:5" ht="12.75">
      <c r="B311" s="628"/>
      <c r="E311" s="629"/>
    </row>
    <row r="312" spans="2:5" ht="12.75">
      <c r="B312" s="628"/>
      <c r="E312" s="629"/>
    </row>
    <row r="313" spans="2:5" ht="12.75">
      <c r="B313" s="628"/>
      <c r="E313" s="629"/>
    </row>
    <row r="314" spans="2:5" ht="12.75">
      <c r="B314" s="628"/>
      <c r="E314" s="629"/>
    </row>
    <row r="315" spans="2:5" ht="12.75">
      <c r="B315" s="628"/>
      <c r="E315" s="629"/>
    </row>
    <row r="316" spans="2:5" ht="12.75">
      <c r="B316" s="628"/>
      <c r="E316" s="629"/>
    </row>
    <row r="317" spans="2:5" ht="12.75">
      <c r="B317" s="628"/>
      <c r="E317" s="629"/>
    </row>
    <row r="318" spans="2:5" ht="12.75">
      <c r="B318" s="628"/>
      <c r="E318" s="629"/>
    </row>
    <row r="319" spans="2:5" ht="12.75">
      <c r="B319" s="628"/>
      <c r="E319" s="629"/>
    </row>
    <row r="320" spans="2:5" ht="12.75">
      <c r="B320" s="628"/>
      <c r="E320" s="629"/>
    </row>
    <row r="321" spans="2:5" ht="12.75">
      <c r="B321" s="628"/>
      <c r="E321" s="629"/>
    </row>
    <row r="322" spans="2:5" ht="12.75">
      <c r="B322" s="628"/>
      <c r="E322" s="629"/>
    </row>
    <row r="323" spans="2:5" ht="12.75">
      <c r="B323" s="628"/>
      <c r="E323" s="629"/>
    </row>
    <row r="324" spans="2:5" ht="12.75">
      <c r="B324" s="628"/>
      <c r="E324" s="629"/>
    </row>
    <row r="325" spans="2:5" ht="12.75">
      <c r="B325" s="628"/>
      <c r="E325" s="629"/>
    </row>
    <row r="326" spans="2:5" ht="12.75">
      <c r="B326" s="628"/>
      <c r="E326" s="629"/>
    </row>
    <row r="327" ht="12.75">
      <c r="E327" s="629"/>
    </row>
    <row r="328" ht="12.75">
      <c r="E328" s="629"/>
    </row>
    <row r="329" ht="12.75">
      <c r="E329" s="629"/>
    </row>
    <row r="330" ht="12.75">
      <c r="E330" s="629"/>
    </row>
    <row r="331" ht="12.75">
      <c r="E331" s="629"/>
    </row>
    <row r="332" ht="12.75">
      <c r="E332" s="629"/>
    </row>
    <row r="333" ht="12.75">
      <c r="E333" s="629"/>
    </row>
    <row r="334" ht="12.75">
      <c r="E334" s="629"/>
    </row>
    <row r="335" ht="12.75">
      <c r="E335" s="629"/>
    </row>
    <row r="336" ht="12.75">
      <c r="E336" s="629"/>
    </row>
    <row r="337" ht="12.75">
      <c r="E337" s="629"/>
    </row>
    <row r="338" ht="12.75">
      <c r="E338" s="629"/>
    </row>
    <row r="339" ht="12.75">
      <c r="E339" s="629"/>
    </row>
    <row r="340" ht="12.75">
      <c r="E340" s="629"/>
    </row>
    <row r="341" ht="12.75">
      <c r="E341" s="629"/>
    </row>
    <row r="342" ht="12.75">
      <c r="E342" s="629"/>
    </row>
    <row r="343" ht="12.75">
      <c r="E343" s="629"/>
    </row>
    <row r="344" ht="12.75">
      <c r="E344" s="629"/>
    </row>
    <row r="345" ht="12.75">
      <c r="E345" s="629"/>
    </row>
    <row r="346" ht="12.75">
      <c r="E346" s="629"/>
    </row>
    <row r="347" ht="12.75">
      <c r="E347" s="629"/>
    </row>
    <row r="348" ht="12.75">
      <c r="E348" s="629"/>
    </row>
    <row r="349" ht="12.75">
      <c r="E349" s="629"/>
    </row>
    <row r="350" ht="12.75">
      <c r="E350" s="629"/>
    </row>
    <row r="351" ht="12.75">
      <c r="E351" s="629"/>
    </row>
    <row r="352" ht="12.75">
      <c r="E352" s="629"/>
    </row>
    <row r="353" ht="12.75">
      <c r="E353" s="629"/>
    </row>
    <row r="354" ht="12.75">
      <c r="E354" s="629"/>
    </row>
    <row r="355" ht="12.75">
      <c r="E355" s="629"/>
    </row>
    <row r="356" ht="12.75">
      <c r="E356" s="629"/>
    </row>
    <row r="357" ht="12.75">
      <c r="E357" s="629"/>
    </row>
    <row r="358" ht="12.75">
      <c r="E358" s="629"/>
    </row>
    <row r="359" ht="12.75">
      <c r="E359" s="629"/>
    </row>
    <row r="360" ht="12.75">
      <c r="E360" s="629"/>
    </row>
    <row r="361" ht="12.75">
      <c r="E361" s="629"/>
    </row>
    <row r="362" ht="12.75">
      <c r="E362" s="629"/>
    </row>
    <row r="363" ht="12.75">
      <c r="E363" s="629"/>
    </row>
    <row r="364" ht="12.75">
      <c r="E364" s="629"/>
    </row>
    <row r="365" ht="12.75">
      <c r="E365" s="629"/>
    </row>
    <row r="366" ht="12.75">
      <c r="E366" s="629"/>
    </row>
    <row r="367" ht="12.75">
      <c r="E367" s="629"/>
    </row>
    <row r="368" ht="12.75">
      <c r="E368" s="629"/>
    </row>
    <row r="369" ht="12.75">
      <c r="E369" s="629"/>
    </row>
  </sheetData>
  <sheetProtection/>
  <printOptions/>
  <pageMargins left="0" right="0" top="0" bottom="0" header="0.5118055555555556" footer="0.5118055555555556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zoomScalePageLayoutView="0" workbookViewId="0" topLeftCell="A1">
      <selection activeCell="H24" sqref="H24"/>
    </sheetView>
  </sheetViews>
  <sheetFormatPr defaultColWidth="9.00390625" defaultRowHeight="12.75"/>
  <cols>
    <col min="1" max="1" width="41.875" style="0" customWidth="1"/>
    <col min="2" max="2" width="11.875" style="0" customWidth="1"/>
    <col min="3" max="3" width="11.125" style="0" customWidth="1"/>
    <col min="4" max="4" width="11.75390625" style="0" customWidth="1"/>
    <col min="5" max="5" width="11.875" style="0" customWidth="1"/>
    <col min="6" max="6" width="12.125" style="0" customWidth="1"/>
    <col min="7" max="7" width="11.875" style="0" customWidth="1"/>
    <col min="8" max="8" width="13.625" style="0" customWidth="1"/>
    <col min="9" max="9" width="11.625" style="0" customWidth="1"/>
    <col min="10" max="10" width="11.125" style="0" customWidth="1"/>
    <col min="11" max="11" width="34.375" style="0" customWidth="1"/>
  </cols>
  <sheetData>
    <row r="1" spans="1:11" ht="18">
      <c r="A1" s="630" t="s">
        <v>311</v>
      </c>
      <c r="B1" s="630"/>
      <c r="C1" s="630"/>
      <c r="D1" s="630"/>
      <c r="E1" s="630"/>
      <c r="F1" s="630"/>
      <c r="G1" s="630"/>
      <c r="H1" s="631" t="s">
        <v>1132</v>
      </c>
      <c r="I1" s="631"/>
      <c r="J1" s="631"/>
      <c r="K1" s="632">
        <f>H14-H25</f>
        <v>16865</v>
      </c>
    </row>
    <row r="2" spans="1:10" ht="15.75">
      <c r="A2" s="633" t="s">
        <v>312</v>
      </c>
      <c r="B2" s="633"/>
      <c r="C2" s="633"/>
      <c r="D2" s="633"/>
      <c r="E2" s="633"/>
      <c r="F2" s="633"/>
      <c r="G2" s="633"/>
      <c r="H2" s="1"/>
      <c r="I2" s="1"/>
      <c r="J2" s="1"/>
    </row>
    <row r="6" spans="1:11" ht="15.75">
      <c r="A6" s="335" t="s">
        <v>313</v>
      </c>
      <c r="B6" s="335"/>
      <c r="C6" s="335"/>
      <c r="D6" s="335"/>
      <c r="E6" s="335"/>
      <c r="F6" s="335"/>
      <c r="G6" s="335"/>
      <c r="H6" s="634"/>
      <c r="I6" s="635"/>
      <c r="J6" s="636"/>
      <c r="K6" s="1"/>
    </row>
    <row r="7" spans="1:11" ht="12.75">
      <c r="A7" s="637" t="s">
        <v>314</v>
      </c>
      <c r="B7" s="638" t="s">
        <v>315</v>
      </c>
      <c r="C7" s="638" t="s">
        <v>316</v>
      </c>
      <c r="D7" s="638" t="s">
        <v>317</v>
      </c>
      <c r="E7" s="638" t="s">
        <v>318</v>
      </c>
      <c r="F7" s="638" t="s">
        <v>319</v>
      </c>
      <c r="G7" s="638" t="s">
        <v>320</v>
      </c>
      <c r="H7" s="638" t="s">
        <v>871</v>
      </c>
      <c r="I7" s="638" t="s">
        <v>871</v>
      </c>
      <c r="J7" s="639" t="s">
        <v>321</v>
      </c>
      <c r="K7" s="637" t="s">
        <v>322</v>
      </c>
    </row>
    <row r="8" spans="1:11" ht="12.75">
      <c r="A8" s="640"/>
      <c r="B8" s="641">
        <v>2009</v>
      </c>
      <c r="C8" s="641">
        <v>2009</v>
      </c>
      <c r="D8" s="641">
        <v>2009</v>
      </c>
      <c r="E8" s="641">
        <v>2009</v>
      </c>
      <c r="F8" s="641">
        <v>2009</v>
      </c>
      <c r="G8" s="641">
        <v>2009</v>
      </c>
      <c r="H8" s="642" t="s">
        <v>997</v>
      </c>
      <c r="I8" s="642" t="s">
        <v>964</v>
      </c>
      <c r="J8" s="643" t="s">
        <v>323</v>
      </c>
      <c r="K8" s="640"/>
    </row>
    <row r="9" spans="1:11" ht="12.75">
      <c r="A9" s="644" t="s">
        <v>324</v>
      </c>
      <c r="B9" s="645">
        <v>18933</v>
      </c>
      <c r="C9" s="645">
        <v>18933</v>
      </c>
      <c r="D9" s="645">
        <v>18933</v>
      </c>
      <c r="E9" s="645">
        <v>18933</v>
      </c>
      <c r="F9" s="645">
        <v>18933</v>
      </c>
      <c r="G9" s="953">
        <v>18933</v>
      </c>
      <c r="H9" s="569">
        <v>18933</v>
      </c>
      <c r="I9" s="646">
        <f aca="true" t="shared" si="0" ref="I9:I14">IF(OR(H9=0,G9=0),"*",H9/G9)</f>
        <v>1</v>
      </c>
      <c r="J9" s="647" t="s">
        <v>325</v>
      </c>
      <c r="K9" s="648" t="s">
        <v>326</v>
      </c>
    </row>
    <row r="10" spans="1:11" ht="12.75">
      <c r="A10" s="649" t="s">
        <v>327</v>
      </c>
      <c r="B10" s="650">
        <v>0</v>
      </c>
      <c r="C10" s="650">
        <v>0</v>
      </c>
      <c r="D10" s="650">
        <v>0</v>
      </c>
      <c r="E10" s="650">
        <v>0</v>
      </c>
      <c r="F10" s="650">
        <v>0</v>
      </c>
      <c r="G10" s="916">
        <v>0</v>
      </c>
      <c r="H10" s="651">
        <v>0</v>
      </c>
      <c r="I10" s="652" t="str">
        <f t="shared" si="0"/>
        <v>*</v>
      </c>
      <c r="J10" s="647" t="s">
        <v>325</v>
      </c>
      <c r="K10" s="648"/>
    </row>
    <row r="11" spans="1:11" ht="12.75">
      <c r="A11" s="653" t="s">
        <v>328</v>
      </c>
      <c r="B11" s="654">
        <v>14000</v>
      </c>
      <c r="C11" s="654">
        <v>14000</v>
      </c>
      <c r="D11" s="654">
        <v>14000</v>
      </c>
      <c r="E11" s="654">
        <v>14000</v>
      </c>
      <c r="F11" s="654">
        <v>14520</v>
      </c>
      <c r="G11" s="926">
        <v>14520</v>
      </c>
      <c r="H11" s="655">
        <v>14520</v>
      </c>
      <c r="I11" s="652">
        <f t="shared" si="0"/>
        <v>1</v>
      </c>
      <c r="J11" s="647" t="s">
        <v>329</v>
      </c>
      <c r="K11" s="648" t="s">
        <v>330</v>
      </c>
    </row>
    <row r="12" spans="1:11" ht="12.75">
      <c r="A12" s="656" t="s">
        <v>331</v>
      </c>
      <c r="B12" s="657">
        <v>0</v>
      </c>
      <c r="C12" s="657">
        <v>0</v>
      </c>
      <c r="D12" s="657">
        <v>0</v>
      </c>
      <c r="E12" s="657">
        <v>0</v>
      </c>
      <c r="F12" s="657">
        <v>0</v>
      </c>
      <c r="G12" s="954">
        <v>0</v>
      </c>
      <c r="H12" s="655">
        <v>0</v>
      </c>
      <c r="I12" s="652" t="str">
        <f t="shared" si="0"/>
        <v>*</v>
      </c>
      <c r="J12" s="647" t="s">
        <v>332</v>
      </c>
      <c r="K12" s="658" t="s">
        <v>333</v>
      </c>
    </row>
    <row r="13" spans="1:11" ht="12.75">
      <c r="A13" s="659" t="s">
        <v>334</v>
      </c>
      <c r="B13" s="660">
        <v>0</v>
      </c>
      <c r="C13" s="660">
        <v>0</v>
      </c>
      <c r="D13" s="660">
        <v>0</v>
      </c>
      <c r="E13" s="660">
        <v>0</v>
      </c>
      <c r="F13" s="660">
        <v>0</v>
      </c>
      <c r="G13" s="925">
        <v>0</v>
      </c>
      <c r="H13" s="655">
        <v>0</v>
      </c>
      <c r="I13" s="661" t="str">
        <f t="shared" si="0"/>
        <v>*</v>
      </c>
      <c r="J13" s="662" t="s">
        <v>325</v>
      </c>
      <c r="K13" s="648"/>
    </row>
    <row r="14" spans="1:11" ht="12.75">
      <c r="A14" s="663" t="s">
        <v>1132</v>
      </c>
      <c r="B14" s="664">
        <f aca="true" t="shared" si="1" ref="B14:H14">SUM(B9:B13)</f>
        <v>32933</v>
      </c>
      <c r="C14" s="664">
        <f t="shared" si="1"/>
        <v>32933</v>
      </c>
      <c r="D14" s="664">
        <f t="shared" si="1"/>
        <v>32933</v>
      </c>
      <c r="E14" s="664">
        <f t="shared" si="1"/>
        <v>32933</v>
      </c>
      <c r="F14" s="664">
        <f t="shared" si="1"/>
        <v>33453</v>
      </c>
      <c r="G14" s="664">
        <f t="shared" si="1"/>
        <v>33453</v>
      </c>
      <c r="H14" s="665">
        <f t="shared" si="1"/>
        <v>33453</v>
      </c>
      <c r="I14" s="666">
        <f t="shared" si="0"/>
        <v>1</v>
      </c>
      <c r="J14" s="667"/>
      <c r="K14" s="663"/>
    </row>
    <row r="17" spans="1:11" ht="18.75">
      <c r="A17" s="668" t="s">
        <v>335</v>
      </c>
      <c r="B17" s="668"/>
      <c r="C17" s="668"/>
      <c r="D17" s="668"/>
      <c r="E17" s="668"/>
      <c r="F17" s="668"/>
      <c r="G17" s="668"/>
      <c r="H17" s="669"/>
      <c r="I17" s="669"/>
      <c r="J17" s="670"/>
      <c r="K17" s="1"/>
    </row>
    <row r="18" spans="1:11" ht="12.75">
      <c r="A18" s="637" t="s">
        <v>314</v>
      </c>
      <c r="B18" s="638" t="s">
        <v>315</v>
      </c>
      <c r="C18" s="638" t="s">
        <v>316</v>
      </c>
      <c r="D18" s="638" t="s">
        <v>317</v>
      </c>
      <c r="E18" s="638" t="s">
        <v>318</v>
      </c>
      <c r="F18" s="638" t="s">
        <v>319</v>
      </c>
      <c r="G18" s="638" t="s">
        <v>320</v>
      </c>
      <c r="H18" s="638" t="s">
        <v>871</v>
      </c>
      <c r="I18" s="638" t="s">
        <v>871</v>
      </c>
      <c r="J18" s="671" t="s">
        <v>321</v>
      </c>
      <c r="K18" s="672" t="s">
        <v>322</v>
      </c>
    </row>
    <row r="19" spans="1:11" ht="12.75">
      <c r="A19" s="640"/>
      <c r="B19" s="641">
        <v>2009</v>
      </c>
      <c r="C19" s="641">
        <v>2009</v>
      </c>
      <c r="D19" s="641">
        <v>2009</v>
      </c>
      <c r="E19" s="641">
        <v>2009</v>
      </c>
      <c r="F19" s="641">
        <v>2009</v>
      </c>
      <c r="G19" s="641">
        <v>2009</v>
      </c>
      <c r="H19" s="642" t="s">
        <v>997</v>
      </c>
      <c r="I19" s="642" t="s">
        <v>964</v>
      </c>
      <c r="J19" s="673" t="s">
        <v>323</v>
      </c>
      <c r="K19" s="674"/>
    </row>
    <row r="20" spans="1:11" ht="12.75">
      <c r="A20" s="675" t="s">
        <v>336</v>
      </c>
      <c r="B20" s="676">
        <v>915</v>
      </c>
      <c r="C20" s="677">
        <v>915</v>
      </c>
      <c r="D20" s="676">
        <v>915</v>
      </c>
      <c r="E20" s="676">
        <v>915</v>
      </c>
      <c r="F20" s="676">
        <v>915</v>
      </c>
      <c r="G20" s="928">
        <v>915</v>
      </c>
      <c r="H20" s="678">
        <v>926</v>
      </c>
      <c r="I20" s="679">
        <f aca="true" t="shared" si="2" ref="I20:I25">IF(OR(H20=0,G20=0),"*",H20/G20)</f>
        <v>1.0120218579234972</v>
      </c>
      <c r="J20" s="680" t="s">
        <v>337</v>
      </c>
      <c r="K20" s="658" t="s">
        <v>338</v>
      </c>
    </row>
    <row r="21" spans="1:11" ht="12.75">
      <c r="A21" s="681" t="s">
        <v>339</v>
      </c>
      <c r="B21" s="682">
        <v>1252</v>
      </c>
      <c r="C21" s="683">
        <v>1252</v>
      </c>
      <c r="D21" s="682">
        <v>1252</v>
      </c>
      <c r="E21" s="682">
        <v>1252</v>
      </c>
      <c r="F21" s="682">
        <v>1252</v>
      </c>
      <c r="G21" s="930">
        <v>1252</v>
      </c>
      <c r="H21" s="569">
        <v>1252</v>
      </c>
      <c r="I21" s="652">
        <f t="shared" si="2"/>
        <v>1</v>
      </c>
      <c r="J21" s="684" t="s">
        <v>340</v>
      </c>
      <c r="K21" s="685" t="s">
        <v>341</v>
      </c>
    </row>
    <row r="22" spans="1:11" ht="12.75">
      <c r="A22" s="656" t="s">
        <v>342</v>
      </c>
      <c r="B22" s="686">
        <v>0</v>
      </c>
      <c r="C22" s="687">
        <v>0</v>
      </c>
      <c r="D22" s="686">
        <v>0</v>
      </c>
      <c r="E22" s="686">
        <v>0</v>
      </c>
      <c r="F22" s="686">
        <v>0</v>
      </c>
      <c r="G22" s="931">
        <v>0</v>
      </c>
      <c r="H22" s="605">
        <v>0</v>
      </c>
      <c r="I22" s="652" t="str">
        <f t="shared" si="2"/>
        <v>*</v>
      </c>
      <c r="J22" s="688" t="s">
        <v>343</v>
      </c>
      <c r="K22" s="658" t="s">
        <v>344</v>
      </c>
    </row>
    <row r="23" spans="1:11" ht="12.75">
      <c r="A23" s="656" t="s">
        <v>331</v>
      </c>
      <c r="B23" s="689">
        <v>0</v>
      </c>
      <c r="C23" s="690">
        <v>0</v>
      </c>
      <c r="D23" s="689">
        <v>0</v>
      </c>
      <c r="E23" s="689">
        <v>0</v>
      </c>
      <c r="F23" s="689">
        <v>0</v>
      </c>
      <c r="G23" s="936">
        <v>0</v>
      </c>
      <c r="H23" s="605">
        <v>14410</v>
      </c>
      <c r="I23" s="652" t="str">
        <f t="shared" si="2"/>
        <v>*</v>
      </c>
      <c r="J23" s="688" t="s">
        <v>332</v>
      </c>
      <c r="K23" s="658" t="s">
        <v>345</v>
      </c>
    </row>
    <row r="24" spans="1:11" ht="12.75">
      <c r="A24" s="691" t="s">
        <v>336</v>
      </c>
      <c r="B24" s="692">
        <v>0</v>
      </c>
      <c r="C24" s="693">
        <v>0</v>
      </c>
      <c r="D24" s="692">
        <v>0</v>
      </c>
      <c r="E24" s="692">
        <v>0</v>
      </c>
      <c r="F24" s="692">
        <v>0</v>
      </c>
      <c r="G24" s="932">
        <v>0</v>
      </c>
      <c r="H24" s="694">
        <v>0</v>
      </c>
      <c r="I24" s="661" t="str">
        <f t="shared" si="2"/>
        <v>*</v>
      </c>
      <c r="J24" s="688" t="s">
        <v>346</v>
      </c>
      <c r="K24" s="658" t="s">
        <v>347</v>
      </c>
    </row>
    <row r="25" spans="1:11" ht="12.75">
      <c r="A25" s="663"/>
      <c r="B25" s="664">
        <f aca="true" t="shared" si="3" ref="B25:H25">SUM(B20:B24)</f>
        <v>2167</v>
      </c>
      <c r="C25" s="664">
        <f t="shared" si="3"/>
        <v>2167</v>
      </c>
      <c r="D25" s="664">
        <f t="shared" si="3"/>
        <v>2167</v>
      </c>
      <c r="E25" s="664">
        <f t="shared" si="3"/>
        <v>2167</v>
      </c>
      <c r="F25" s="664">
        <f t="shared" si="3"/>
        <v>2167</v>
      </c>
      <c r="G25" s="664">
        <f t="shared" si="3"/>
        <v>2167</v>
      </c>
      <c r="H25" s="665">
        <f t="shared" si="3"/>
        <v>16588</v>
      </c>
      <c r="I25" s="666">
        <f t="shared" si="2"/>
        <v>7.654822335025381</v>
      </c>
      <c r="J25" s="695"/>
      <c r="K25" s="696"/>
    </row>
    <row r="30" spans="8:9" ht="12.75">
      <c r="H30" s="697"/>
      <c r="I30" s="697"/>
    </row>
    <row r="32" spans="5:8" ht="12.75">
      <c r="E32" s="697"/>
      <c r="G32" s="697"/>
      <c r="H32" s="697"/>
    </row>
  </sheetData>
  <sheetProtection/>
  <printOptions/>
  <pageMargins left="0.19652777777777777" right="0" top="0.9840277777777778" bottom="0.9840277777777778" header="0.5118055555555556" footer="0.5118055555555556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74"/>
  <sheetViews>
    <sheetView zoomScale="90" zoomScaleNormal="90" zoomScalePageLayoutView="0" workbookViewId="0" topLeftCell="A1">
      <selection activeCell="I7" sqref="I7:I17"/>
    </sheetView>
  </sheetViews>
  <sheetFormatPr defaultColWidth="9.00390625" defaultRowHeight="12.75"/>
  <cols>
    <col min="1" max="1" width="37.75390625" style="1" customWidth="1"/>
    <col min="2" max="2" width="11.75390625" style="1" customWidth="1"/>
    <col min="3" max="4" width="11.875" style="1" customWidth="1"/>
    <col min="5" max="5" width="10.75390625" style="1" customWidth="1"/>
    <col min="6" max="6" width="11.125" style="1" customWidth="1"/>
    <col min="7" max="7" width="11.75390625" style="1" customWidth="1"/>
    <col min="8" max="9" width="13.625" style="1" customWidth="1"/>
    <col min="10" max="10" width="12.625" style="1" customWidth="1"/>
    <col min="11" max="11" width="46.375" style="1" customWidth="1"/>
    <col min="12" max="16384" width="9.00390625" style="1" customWidth="1"/>
  </cols>
  <sheetData>
    <row r="2" spans="1:11" ht="20.25">
      <c r="A2" s="630" t="s">
        <v>348</v>
      </c>
      <c r="B2" s="630"/>
      <c r="C2" s="630"/>
      <c r="D2" s="630"/>
      <c r="E2" s="630"/>
      <c r="F2" s="630"/>
      <c r="G2" s="630"/>
      <c r="J2" s="631" t="s">
        <v>1132</v>
      </c>
      <c r="K2" s="698">
        <f>H17+H56+H188+H205+H221+H255</f>
        <v>63769</v>
      </c>
    </row>
    <row r="3" spans="1:11" ht="20.25">
      <c r="A3" s="633" t="s">
        <v>349</v>
      </c>
      <c r="B3" s="633"/>
      <c r="C3" s="633"/>
      <c r="D3" s="633"/>
      <c r="E3" s="633"/>
      <c r="F3" s="633"/>
      <c r="G3" s="633"/>
      <c r="K3" s="698"/>
    </row>
    <row r="4" spans="1:11" ht="20.25">
      <c r="A4" s="633"/>
      <c r="B4" s="633"/>
      <c r="C4" s="633"/>
      <c r="D4" s="633"/>
      <c r="E4" s="633"/>
      <c r="F4" s="633"/>
      <c r="G4" s="633"/>
      <c r="K4" s="698"/>
    </row>
    <row r="5" spans="1:7" ht="19.5" customHeight="1">
      <c r="A5" s="699" t="s">
        <v>1126</v>
      </c>
      <c r="B5" s="699"/>
      <c r="C5" s="699"/>
      <c r="D5" s="699"/>
      <c r="E5" s="699"/>
      <c r="F5" s="699"/>
      <c r="G5" s="699"/>
    </row>
    <row r="6" spans="1:7" ht="15.75">
      <c r="A6" s="335" t="s">
        <v>350</v>
      </c>
      <c r="B6" s="335"/>
      <c r="C6" s="335"/>
      <c r="D6" s="335"/>
      <c r="E6" s="335"/>
      <c r="F6" s="335"/>
      <c r="G6" s="335"/>
    </row>
    <row r="7" spans="1:11" ht="12.75">
      <c r="A7" s="637" t="s">
        <v>314</v>
      </c>
      <c r="B7" s="638" t="s">
        <v>315</v>
      </c>
      <c r="C7" s="638" t="s">
        <v>316</v>
      </c>
      <c r="D7" s="638" t="s">
        <v>317</v>
      </c>
      <c r="E7" s="638" t="s">
        <v>318</v>
      </c>
      <c r="F7" s="638" t="s">
        <v>319</v>
      </c>
      <c r="G7" s="638" t="s">
        <v>320</v>
      </c>
      <c r="H7" s="638" t="s">
        <v>871</v>
      </c>
      <c r="I7" s="638" t="s">
        <v>871</v>
      </c>
      <c r="J7" s="700" t="s">
        <v>321</v>
      </c>
      <c r="K7" s="637" t="s">
        <v>322</v>
      </c>
    </row>
    <row r="8" spans="1:11" ht="12.75">
      <c r="A8" s="640"/>
      <c r="B8" s="641">
        <v>2009</v>
      </c>
      <c r="C8" s="641">
        <v>2009</v>
      </c>
      <c r="D8" s="641">
        <v>2009</v>
      </c>
      <c r="E8" s="641">
        <v>2009</v>
      </c>
      <c r="F8" s="641">
        <v>2009</v>
      </c>
      <c r="G8" s="641">
        <v>2009</v>
      </c>
      <c r="H8" s="642" t="s">
        <v>997</v>
      </c>
      <c r="I8" s="642" t="s">
        <v>964</v>
      </c>
      <c r="J8" s="643" t="s">
        <v>323</v>
      </c>
      <c r="K8" s="640" t="s">
        <v>351</v>
      </c>
    </row>
    <row r="9" spans="1:11" ht="12.75">
      <c r="A9" s="701" t="s">
        <v>352</v>
      </c>
      <c r="B9" s="702">
        <v>5800</v>
      </c>
      <c r="C9" s="703">
        <v>5800</v>
      </c>
      <c r="D9" s="703">
        <v>5800</v>
      </c>
      <c r="E9" s="704">
        <v>5300</v>
      </c>
      <c r="F9" s="703">
        <v>5300</v>
      </c>
      <c r="G9" s="907">
        <v>5238</v>
      </c>
      <c r="H9" s="705">
        <v>5209</v>
      </c>
      <c r="I9" s="646">
        <f>IF(OR(H9=0,G9=0),"*",H9/G9)</f>
        <v>0.994463535700649</v>
      </c>
      <c r="J9" s="706" t="s">
        <v>353</v>
      </c>
      <c r="K9" s="707" t="s">
        <v>354</v>
      </c>
    </row>
    <row r="10" spans="1:11" ht="12.75">
      <c r="A10" s="656" t="s">
        <v>355</v>
      </c>
      <c r="B10" s="708">
        <v>700</v>
      </c>
      <c r="C10" s="709">
        <v>700</v>
      </c>
      <c r="D10" s="709">
        <v>700</v>
      </c>
      <c r="E10" s="710">
        <v>500</v>
      </c>
      <c r="F10" s="709">
        <v>500</v>
      </c>
      <c r="G10" s="908">
        <v>696</v>
      </c>
      <c r="H10" s="605">
        <v>696</v>
      </c>
      <c r="I10" s="652">
        <f>IF(OR(H10=0,G10=0),"*",H10/G10)</f>
        <v>1</v>
      </c>
      <c r="J10" s="711" t="s">
        <v>353</v>
      </c>
      <c r="K10" s="648" t="s">
        <v>354</v>
      </c>
    </row>
    <row r="11" spans="1:11" ht="12.75">
      <c r="A11" s="656" t="s">
        <v>356</v>
      </c>
      <c r="B11" s="708">
        <v>500</v>
      </c>
      <c r="C11" s="709">
        <v>500</v>
      </c>
      <c r="D11" s="709">
        <v>500</v>
      </c>
      <c r="E11" s="710">
        <v>400</v>
      </c>
      <c r="F11" s="709">
        <v>400</v>
      </c>
      <c r="G11" s="908">
        <v>475</v>
      </c>
      <c r="H11" s="605">
        <v>475</v>
      </c>
      <c r="I11" s="652">
        <f aca="true" t="shared" si="0" ref="I11:I17">IF(OR(H11=0,G11=0),"*",H11/G11)</f>
        <v>1</v>
      </c>
      <c r="J11" s="711" t="s">
        <v>353</v>
      </c>
      <c r="K11" s="648" t="s">
        <v>354</v>
      </c>
    </row>
    <row r="12" spans="1:11" ht="12.75">
      <c r="A12" s="656" t="s">
        <v>357</v>
      </c>
      <c r="B12" s="708">
        <v>8325</v>
      </c>
      <c r="C12" s="709">
        <v>8325</v>
      </c>
      <c r="D12" s="709">
        <v>8325</v>
      </c>
      <c r="E12" s="710">
        <v>7300</v>
      </c>
      <c r="F12" s="709">
        <v>7300</v>
      </c>
      <c r="G12" s="908">
        <v>5765</v>
      </c>
      <c r="H12" s="605">
        <v>5765</v>
      </c>
      <c r="I12" s="652">
        <f t="shared" si="0"/>
        <v>1</v>
      </c>
      <c r="J12" s="711" t="s">
        <v>353</v>
      </c>
      <c r="K12" s="648" t="s">
        <v>354</v>
      </c>
    </row>
    <row r="13" spans="1:11" ht="12.75">
      <c r="A13" s="656" t="s">
        <v>358</v>
      </c>
      <c r="B13" s="708">
        <v>1815</v>
      </c>
      <c r="C13" s="709">
        <v>1815</v>
      </c>
      <c r="D13" s="709">
        <v>1832</v>
      </c>
      <c r="E13" s="710">
        <v>1832</v>
      </c>
      <c r="F13" s="709">
        <v>1832</v>
      </c>
      <c r="G13" s="908">
        <v>1832</v>
      </c>
      <c r="H13" s="605">
        <v>1832</v>
      </c>
      <c r="I13" s="652">
        <f t="shared" si="0"/>
        <v>1</v>
      </c>
      <c r="J13" s="711" t="s">
        <v>353</v>
      </c>
      <c r="K13" s="648" t="s">
        <v>354</v>
      </c>
    </row>
    <row r="14" spans="1:11" ht="12.75">
      <c r="A14" s="681" t="s">
        <v>359</v>
      </c>
      <c r="B14" s="712">
        <v>11920</v>
      </c>
      <c r="C14" s="713">
        <v>11920</v>
      </c>
      <c r="D14" s="713">
        <v>11920</v>
      </c>
      <c r="E14" s="714">
        <v>11200</v>
      </c>
      <c r="F14" s="713">
        <v>11200</v>
      </c>
      <c r="G14" s="909">
        <v>11906</v>
      </c>
      <c r="H14" s="569">
        <v>11906</v>
      </c>
      <c r="I14" s="652">
        <f t="shared" si="0"/>
        <v>1</v>
      </c>
      <c r="J14" s="715" t="s">
        <v>353</v>
      </c>
      <c r="K14" s="658" t="s">
        <v>354</v>
      </c>
    </row>
    <row r="15" spans="1:11" ht="12.75">
      <c r="A15" s="716" t="s">
        <v>360</v>
      </c>
      <c r="B15" s="635">
        <v>3</v>
      </c>
      <c r="C15" s="717">
        <v>3</v>
      </c>
      <c r="D15" s="717">
        <v>3</v>
      </c>
      <c r="E15" s="573">
        <v>3</v>
      </c>
      <c r="F15" s="717">
        <v>3</v>
      </c>
      <c r="G15" s="910">
        <v>3</v>
      </c>
      <c r="H15" s="573">
        <v>2</v>
      </c>
      <c r="I15" s="652">
        <f t="shared" si="0"/>
        <v>0.6666666666666666</v>
      </c>
      <c r="J15" s="718" t="s">
        <v>361</v>
      </c>
      <c r="K15" s="658" t="s">
        <v>362</v>
      </c>
    </row>
    <row r="16" spans="1:11" ht="12.75">
      <c r="A16" s="691" t="s">
        <v>363</v>
      </c>
      <c r="B16" s="719">
        <v>1731</v>
      </c>
      <c r="C16" s="720">
        <v>1731</v>
      </c>
      <c r="D16" s="720">
        <v>1731</v>
      </c>
      <c r="E16" s="694">
        <v>1830</v>
      </c>
      <c r="F16" s="720">
        <v>1830</v>
      </c>
      <c r="G16" s="911">
        <v>2450</v>
      </c>
      <c r="H16" s="694">
        <v>2450</v>
      </c>
      <c r="I16" s="721">
        <f t="shared" si="0"/>
        <v>1</v>
      </c>
      <c r="J16" s="722" t="s">
        <v>353</v>
      </c>
      <c r="K16" s="723" t="s">
        <v>354</v>
      </c>
    </row>
    <row r="17" spans="1:11" ht="12.75">
      <c r="A17" s="663" t="s">
        <v>1132</v>
      </c>
      <c r="B17" s="665">
        <f aca="true" t="shared" si="1" ref="B17:H17">SUM(B9:B16)</f>
        <v>30794</v>
      </c>
      <c r="C17" s="665">
        <f t="shared" si="1"/>
        <v>30794</v>
      </c>
      <c r="D17" s="665">
        <f t="shared" si="1"/>
        <v>30811</v>
      </c>
      <c r="E17" s="724">
        <f t="shared" si="1"/>
        <v>28365</v>
      </c>
      <c r="F17" s="665">
        <f t="shared" si="1"/>
        <v>28365</v>
      </c>
      <c r="G17" s="724">
        <f t="shared" si="1"/>
        <v>28365</v>
      </c>
      <c r="H17" s="665">
        <f t="shared" si="1"/>
        <v>28335</v>
      </c>
      <c r="I17" s="725">
        <f t="shared" si="0"/>
        <v>0.9989423585404548</v>
      </c>
      <c r="J17" s="726"/>
      <c r="K17" s="696"/>
    </row>
    <row r="18" spans="1:10" ht="12.75">
      <c r="A18" s="727"/>
      <c r="B18" s="727"/>
      <c r="C18" s="727"/>
      <c r="D18" s="727"/>
      <c r="E18" s="727"/>
      <c r="F18" s="727"/>
      <c r="G18" s="727"/>
      <c r="H18" s="728"/>
      <c r="I18" s="728"/>
      <c r="J18" s="729"/>
    </row>
    <row r="19" spans="1:10" ht="12.75">
      <c r="A19" s="727"/>
      <c r="B19" s="727"/>
      <c r="C19" s="727"/>
      <c r="D19" s="727"/>
      <c r="E19" s="727"/>
      <c r="F19" s="727"/>
      <c r="G19" s="727"/>
      <c r="H19" s="728"/>
      <c r="I19" s="728"/>
      <c r="J19" s="729"/>
    </row>
    <row r="20" spans="1:10" ht="15.75">
      <c r="A20" s="335" t="s">
        <v>364</v>
      </c>
      <c r="B20" s="335"/>
      <c r="C20" s="335"/>
      <c r="D20" s="335"/>
      <c r="E20" s="335"/>
      <c r="F20" s="335"/>
      <c r="G20" s="335"/>
      <c r="J20" s="730"/>
    </row>
    <row r="21" spans="1:11" ht="12.75">
      <c r="A21" s="637" t="s">
        <v>314</v>
      </c>
      <c r="B21" s="638" t="s">
        <v>315</v>
      </c>
      <c r="C21" s="638" t="s">
        <v>316</v>
      </c>
      <c r="D21" s="638" t="s">
        <v>317</v>
      </c>
      <c r="E21" s="638" t="s">
        <v>318</v>
      </c>
      <c r="F21" s="638" t="s">
        <v>319</v>
      </c>
      <c r="G21" s="638" t="s">
        <v>320</v>
      </c>
      <c r="H21" s="638" t="s">
        <v>871</v>
      </c>
      <c r="I21" s="638" t="s">
        <v>871</v>
      </c>
      <c r="J21" s="639" t="s">
        <v>321</v>
      </c>
      <c r="K21" s="637" t="s">
        <v>322</v>
      </c>
    </row>
    <row r="22" spans="1:11" ht="12.75">
      <c r="A22" s="640"/>
      <c r="B22" s="641">
        <v>2009</v>
      </c>
      <c r="C22" s="641">
        <v>2009</v>
      </c>
      <c r="D22" s="641">
        <v>2009</v>
      </c>
      <c r="E22" s="641">
        <v>2009</v>
      </c>
      <c r="F22" s="641">
        <v>2009</v>
      </c>
      <c r="G22" s="641">
        <v>2009</v>
      </c>
      <c r="H22" s="642" t="s">
        <v>997</v>
      </c>
      <c r="I22" s="642" t="s">
        <v>964</v>
      </c>
      <c r="J22" s="643" t="s">
        <v>323</v>
      </c>
      <c r="K22" s="674"/>
    </row>
    <row r="23" spans="1:11" ht="12.75">
      <c r="A23" s="675" t="s">
        <v>365</v>
      </c>
      <c r="B23" s="731">
        <v>550</v>
      </c>
      <c r="C23" s="732">
        <v>550</v>
      </c>
      <c r="D23" s="732">
        <v>550</v>
      </c>
      <c r="E23" s="732">
        <v>550</v>
      </c>
      <c r="F23" s="732">
        <v>550</v>
      </c>
      <c r="G23" s="912">
        <v>568</v>
      </c>
      <c r="H23" s="733">
        <v>568</v>
      </c>
      <c r="I23" s="734">
        <f aca="true" t="shared" si="2" ref="I23:I56">IF(OR(H23=0,G23=0),"*",H23/G23)</f>
        <v>1</v>
      </c>
      <c r="J23" s="735" t="s">
        <v>366</v>
      </c>
      <c r="K23" s="648" t="s">
        <v>367</v>
      </c>
    </row>
    <row r="24" spans="1:11" ht="12.75">
      <c r="A24" s="681" t="s">
        <v>365</v>
      </c>
      <c r="B24" s="736">
        <v>0</v>
      </c>
      <c r="C24" s="737">
        <v>0</v>
      </c>
      <c r="D24" s="737">
        <v>0</v>
      </c>
      <c r="E24" s="737">
        <v>0</v>
      </c>
      <c r="F24" s="737">
        <v>5</v>
      </c>
      <c r="G24" s="913">
        <v>5</v>
      </c>
      <c r="H24" s="738">
        <v>8</v>
      </c>
      <c r="I24" s="739">
        <f t="shared" si="2"/>
        <v>1.6</v>
      </c>
      <c r="J24" s="740" t="s">
        <v>368</v>
      </c>
      <c r="K24" s="741" t="s">
        <v>369</v>
      </c>
    </row>
    <row r="25" spans="1:13" ht="12.75">
      <c r="A25" s="681" t="s">
        <v>365</v>
      </c>
      <c r="B25" s="712">
        <v>5</v>
      </c>
      <c r="C25" s="713">
        <v>5</v>
      </c>
      <c r="D25" s="713">
        <v>5</v>
      </c>
      <c r="E25" s="713">
        <v>5</v>
      </c>
      <c r="F25" s="713">
        <v>75</v>
      </c>
      <c r="G25" s="909">
        <v>75</v>
      </c>
      <c r="H25" s="742">
        <v>75</v>
      </c>
      <c r="I25" s="739">
        <f t="shared" si="2"/>
        <v>1</v>
      </c>
      <c r="J25" s="715" t="s">
        <v>370</v>
      </c>
      <c r="K25" s="743" t="s">
        <v>371</v>
      </c>
      <c r="M25" s="156"/>
    </row>
    <row r="26" spans="1:11" ht="12.75">
      <c r="A26" s="681" t="s">
        <v>365</v>
      </c>
      <c r="B26" s="712">
        <v>0</v>
      </c>
      <c r="C26" s="713">
        <v>0</v>
      </c>
      <c r="D26" s="713">
        <v>0</v>
      </c>
      <c r="E26" s="713">
        <v>0</v>
      </c>
      <c r="F26" s="713">
        <v>69</v>
      </c>
      <c r="G26" s="909">
        <v>76</v>
      </c>
      <c r="H26" s="742">
        <v>76</v>
      </c>
      <c r="I26" s="739">
        <f t="shared" si="2"/>
        <v>1</v>
      </c>
      <c r="J26" s="715" t="s">
        <v>372</v>
      </c>
      <c r="K26" s="658" t="s">
        <v>373</v>
      </c>
    </row>
    <row r="27" spans="1:11" ht="12.75">
      <c r="A27" s="906" t="s">
        <v>365</v>
      </c>
      <c r="B27" s="712">
        <v>0</v>
      </c>
      <c r="C27" s="713">
        <v>0</v>
      </c>
      <c r="D27" s="713">
        <v>0</v>
      </c>
      <c r="E27" s="713">
        <v>0</v>
      </c>
      <c r="F27" s="713">
        <v>0</v>
      </c>
      <c r="G27" s="909">
        <v>0</v>
      </c>
      <c r="H27" s="742">
        <v>50</v>
      </c>
      <c r="I27" s="739" t="str">
        <f t="shared" si="2"/>
        <v>*</v>
      </c>
      <c r="J27" s="715" t="s">
        <v>428</v>
      </c>
      <c r="K27" s="920" t="s">
        <v>1165</v>
      </c>
    </row>
    <row r="28" spans="1:11" ht="12.75">
      <c r="A28" s="681" t="s">
        <v>365</v>
      </c>
      <c r="B28" s="712">
        <v>30</v>
      </c>
      <c r="C28" s="713">
        <v>30</v>
      </c>
      <c r="D28" s="713">
        <v>30</v>
      </c>
      <c r="E28" s="713">
        <v>30</v>
      </c>
      <c r="F28" s="713">
        <v>96</v>
      </c>
      <c r="G28" s="909">
        <v>113</v>
      </c>
      <c r="H28" s="742">
        <v>113</v>
      </c>
      <c r="I28" s="739">
        <f t="shared" si="2"/>
        <v>1</v>
      </c>
      <c r="J28" s="715" t="s">
        <v>374</v>
      </c>
      <c r="K28" s="743" t="s">
        <v>375</v>
      </c>
    </row>
    <row r="29" spans="1:14" ht="12.75">
      <c r="A29" s="681" t="s">
        <v>365</v>
      </c>
      <c r="B29" s="712">
        <v>0</v>
      </c>
      <c r="C29" s="713">
        <v>0</v>
      </c>
      <c r="D29" s="713">
        <v>0</v>
      </c>
      <c r="E29" s="713">
        <v>0</v>
      </c>
      <c r="F29" s="713">
        <v>15</v>
      </c>
      <c r="G29" s="909">
        <v>15</v>
      </c>
      <c r="H29" s="742">
        <v>20</v>
      </c>
      <c r="I29" s="739">
        <f t="shared" si="2"/>
        <v>1.3333333333333333</v>
      </c>
      <c r="J29" s="715" t="s">
        <v>376</v>
      </c>
      <c r="K29" s="743" t="s">
        <v>377</v>
      </c>
      <c r="N29" s="156"/>
    </row>
    <row r="30" spans="1:13" ht="12.75">
      <c r="A30" s="681" t="s">
        <v>365</v>
      </c>
      <c r="B30" s="712">
        <v>20</v>
      </c>
      <c r="C30" s="713">
        <v>20</v>
      </c>
      <c r="D30" s="713">
        <v>20</v>
      </c>
      <c r="E30" s="713">
        <v>20</v>
      </c>
      <c r="F30" s="713">
        <v>44</v>
      </c>
      <c r="G30" s="909">
        <v>44</v>
      </c>
      <c r="H30" s="742">
        <v>64</v>
      </c>
      <c r="I30" s="739">
        <f t="shared" si="2"/>
        <v>1.4545454545454546</v>
      </c>
      <c r="J30" s="715" t="s">
        <v>378</v>
      </c>
      <c r="K30" s="743" t="s">
        <v>379</v>
      </c>
      <c r="M30" s="156"/>
    </row>
    <row r="31" spans="1:11" ht="12.75">
      <c r="A31" s="681" t="s">
        <v>365</v>
      </c>
      <c r="B31" s="736">
        <v>0</v>
      </c>
      <c r="C31" s="737">
        <v>0</v>
      </c>
      <c r="D31" s="737">
        <v>0</v>
      </c>
      <c r="E31" s="737">
        <v>0</v>
      </c>
      <c r="F31" s="737">
        <v>0</v>
      </c>
      <c r="G31" s="913">
        <v>0</v>
      </c>
      <c r="H31" s="961">
        <v>0</v>
      </c>
      <c r="I31" s="739" t="str">
        <f t="shared" si="2"/>
        <v>*</v>
      </c>
      <c r="J31" s="715" t="s">
        <v>337</v>
      </c>
      <c r="K31" s="658" t="s">
        <v>380</v>
      </c>
    </row>
    <row r="32" spans="1:12" ht="12.75">
      <c r="A32" s="681" t="s">
        <v>365</v>
      </c>
      <c r="B32" s="736">
        <v>6</v>
      </c>
      <c r="C32" s="737">
        <v>6</v>
      </c>
      <c r="D32" s="737">
        <v>6</v>
      </c>
      <c r="E32" s="737">
        <v>6</v>
      </c>
      <c r="F32" s="737">
        <v>6</v>
      </c>
      <c r="G32" s="913">
        <v>6</v>
      </c>
      <c r="H32" s="738">
        <v>0</v>
      </c>
      <c r="I32" s="739" t="str">
        <f t="shared" si="2"/>
        <v>*</v>
      </c>
      <c r="J32" s="740" t="s">
        <v>381</v>
      </c>
      <c r="K32" s="744" t="s">
        <v>382</v>
      </c>
      <c r="L32" s="156"/>
    </row>
    <row r="33" spans="1:11" ht="12.75">
      <c r="A33" s="681" t="s">
        <v>365</v>
      </c>
      <c r="B33" s="736">
        <v>0</v>
      </c>
      <c r="C33" s="737">
        <v>0</v>
      </c>
      <c r="D33" s="737">
        <v>0</v>
      </c>
      <c r="E33" s="737">
        <v>0</v>
      </c>
      <c r="F33" s="737">
        <v>0</v>
      </c>
      <c r="G33" s="913">
        <v>0</v>
      </c>
      <c r="H33" s="738">
        <v>0</v>
      </c>
      <c r="I33" s="739" t="str">
        <f t="shared" si="2"/>
        <v>*</v>
      </c>
      <c r="J33" s="740" t="s">
        <v>383</v>
      </c>
      <c r="K33" s="744" t="s">
        <v>384</v>
      </c>
    </row>
    <row r="34" spans="1:11" ht="12.75">
      <c r="A34" s="681" t="s">
        <v>365</v>
      </c>
      <c r="B34" s="736">
        <v>0</v>
      </c>
      <c r="C34" s="737">
        <v>0</v>
      </c>
      <c r="D34" s="737">
        <v>0</v>
      </c>
      <c r="E34" s="737">
        <v>0</v>
      </c>
      <c r="F34" s="737">
        <v>15</v>
      </c>
      <c r="G34" s="913">
        <v>15</v>
      </c>
      <c r="H34" s="738">
        <v>15</v>
      </c>
      <c r="I34" s="739">
        <f t="shared" si="2"/>
        <v>1</v>
      </c>
      <c r="J34" s="740" t="s">
        <v>385</v>
      </c>
      <c r="K34" s="648" t="s">
        <v>386</v>
      </c>
    </row>
    <row r="35" spans="1:14" ht="12.75">
      <c r="A35" s="681" t="s">
        <v>365</v>
      </c>
      <c r="B35" s="712">
        <v>0</v>
      </c>
      <c r="C35" s="713">
        <v>0</v>
      </c>
      <c r="D35" s="713">
        <v>0</v>
      </c>
      <c r="E35" s="713">
        <v>0</v>
      </c>
      <c r="F35" s="713">
        <v>0</v>
      </c>
      <c r="G35" s="909">
        <v>0</v>
      </c>
      <c r="H35" s="569">
        <v>0</v>
      </c>
      <c r="I35" s="739" t="str">
        <f t="shared" si="2"/>
        <v>*</v>
      </c>
      <c r="J35" s="715" t="s">
        <v>353</v>
      </c>
      <c r="K35" s="658" t="s">
        <v>354</v>
      </c>
      <c r="N35" s="156"/>
    </row>
    <row r="36" spans="1:13" ht="12.75">
      <c r="A36" s="681" t="s">
        <v>365</v>
      </c>
      <c r="B36" s="712">
        <v>0</v>
      </c>
      <c r="C36" s="713">
        <v>0</v>
      </c>
      <c r="D36" s="713">
        <v>0</v>
      </c>
      <c r="E36" s="713">
        <v>0</v>
      </c>
      <c r="F36" s="713">
        <v>0</v>
      </c>
      <c r="G36" s="909">
        <v>0</v>
      </c>
      <c r="H36" s="569">
        <v>0</v>
      </c>
      <c r="I36" s="739" t="str">
        <f t="shared" si="2"/>
        <v>*</v>
      </c>
      <c r="J36" s="715" t="s">
        <v>387</v>
      </c>
      <c r="K36" s="658" t="s">
        <v>388</v>
      </c>
      <c r="M36" s="156"/>
    </row>
    <row r="37" spans="1:11" ht="12.75">
      <c r="A37" s="681" t="s">
        <v>365</v>
      </c>
      <c r="B37" s="708">
        <v>0</v>
      </c>
      <c r="C37" s="709">
        <v>0</v>
      </c>
      <c r="D37" s="709">
        <v>0</v>
      </c>
      <c r="E37" s="709">
        <v>0</v>
      </c>
      <c r="F37" s="709">
        <v>0</v>
      </c>
      <c r="G37" s="908">
        <v>0</v>
      </c>
      <c r="H37" s="605">
        <v>-10</v>
      </c>
      <c r="I37" s="739" t="str">
        <f t="shared" si="2"/>
        <v>*</v>
      </c>
      <c r="J37" s="711" t="s">
        <v>389</v>
      </c>
      <c r="K37" s="648" t="s">
        <v>390</v>
      </c>
    </row>
    <row r="38" spans="1:11" ht="12.75">
      <c r="A38" s="681" t="s">
        <v>365</v>
      </c>
      <c r="B38" s="708">
        <v>0</v>
      </c>
      <c r="C38" s="709">
        <v>0</v>
      </c>
      <c r="D38" s="709">
        <v>0</v>
      </c>
      <c r="E38" s="709">
        <v>0</v>
      </c>
      <c r="F38" s="709">
        <v>0</v>
      </c>
      <c r="G38" s="908">
        <v>0</v>
      </c>
      <c r="H38" s="605">
        <v>0</v>
      </c>
      <c r="I38" s="739" t="str">
        <f t="shared" si="2"/>
        <v>*</v>
      </c>
      <c r="J38" s="711" t="s">
        <v>391</v>
      </c>
      <c r="K38" s="658" t="s">
        <v>392</v>
      </c>
    </row>
    <row r="39" spans="1:11" ht="12.75">
      <c r="A39" s="681" t="s">
        <v>365</v>
      </c>
      <c r="B39" s="708">
        <v>0</v>
      </c>
      <c r="C39" s="709">
        <v>0</v>
      </c>
      <c r="D39" s="709">
        <v>0</v>
      </c>
      <c r="E39" s="709">
        <v>0</v>
      </c>
      <c r="F39" s="709">
        <v>0</v>
      </c>
      <c r="G39" s="908">
        <v>0</v>
      </c>
      <c r="H39" s="605">
        <v>0</v>
      </c>
      <c r="I39" s="739" t="str">
        <f t="shared" si="2"/>
        <v>*</v>
      </c>
      <c r="J39" s="711" t="s">
        <v>393</v>
      </c>
      <c r="K39" s="648" t="s">
        <v>394</v>
      </c>
    </row>
    <row r="40" spans="1:11" ht="12.75">
      <c r="A40" s="681" t="s">
        <v>395</v>
      </c>
      <c r="B40" s="708">
        <v>200</v>
      </c>
      <c r="C40" s="709">
        <v>200</v>
      </c>
      <c r="D40" s="709">
        <v>200</v>
      </c>
      <c r="E40" s="709">
        <v>200</v>
      </c>
      <c r="F40" s="709">
        <v>360</v>
      </c>
      <c r="G40" s="908">
        <v>430</v>
      </c>
      <c r="H40" s="605">
        <v>430</v>
      </c>
      <c r="I40" s="739">
        <f t="shared" si="2"/>
        <v>1</v>
      </c>
      <c r="J40" s="711" t="s">
        <v>353</v>
      </c>
      <c r="K40" s="648" t="s">
        <v>354</v>
      </c>
    </row>
    <row r="41" spans="1:11" ht="12.75">
      <c r="A41" s="681" t="s">
        <v>396</v>
      </c>
      <c r="B41" s="708">
        <v>100</v>
      </c>
      <c r="C41" s="709">
        <v>201</v>
      </c>
      <c r="D41" s="709">
        <v>201</v>
      </c>
      <c r="E41" s="709">
        <v>201</v>
      </c>
      <c r="F41" s="709">
        <v>205</v>
      </c>
      <c r="G41" s="908">
        <v>205</v>
      </c>
      <c r="H41" s="605">
        <v>205</v>
      </c>
      <c r="I41" s="739">
        <f t="shared" si="2"/>
        <v>1</v>
      </c>
      <c r="J41" s="711" t="s">
        <v>353</v>
      </c>
      <c r="K41" s="648" t="s">
        <v>354</v>
      </c>
    </row>
    <row r="42" spans="1:11" ht="12.75">
      <c r="A42" s="681" t="s">
        <v>397</v>
      </c>
      <c r="B42" s="708">
        <v>0</v>
      </c>
      <c r="C42" s="709">
        <v>0</v>
      </c>
      <c r="D42" s="709">
        <v>0</v>
      </c>
      <c r="E42" s="709">
        <v>0</v>
      </c>
      <c r="F42" s="709">
        <v>7</v>
      </c>
      <c r="G42" s="908">
        <v>7</v>
      </c>
      <c r="H42" s="605">
        <v>7</v>
      </c>
      <c r="I42" s="739">
        <f t="shared" si="2"/>
        <v>1</v>
      </c>
      <c r="J42" s="711" t="s">
        <v>398</v>
      </c>
      <c r="K42" s="648" t="s">
        <v>399</v>
      </c>
    </row>
    <row r="43" spans="1:11" ht="12.75">
      <c r="A43" s="681" t="s">
        <v>400</v>
      </c>
      <c r="B43" s="712">
        <v>0</v>
      </c>
      <c r="C43" s="713">
        <v>0</v>
      </c>
      <c r="D43" s="713">
        <v>0</v>
      </c>
      <c r="E43" s="713">
        <v>0</v>
      </c>
      <c r="F43" s="713">
        <v>0</v>
      </c>
      <c r="G43" s="909">
        <v>0</v>
      </c>
      <c r="H43" s="569">
        <v>0</v>
      </c>
      <c r="I43" s="739" t="str">
        <f t="shared" si="2"/>
        <v>*</v>
      </c>
      <c r="J43" s="711" t="s">
        <v>353</v>
      </c>
      <c r="K43" s="648" t="s">
        <v>354</v>
      </c>
    </row>
    <row r="44" spans="1:11" ht="12.75">
      <c r="A44" s="681" t="s">
        <v>401</v>
      </c>
      <c r="B44" s="712">
        <v>0</v>
      </c>
      <c r="C44" s="713">
        <v>0</v>
      </c>
      <c r="D44" s="713">
        <v>0</v>
      </c>
      <c r="E44" s="713">
        <v>0</v>
      </c>
      <c r="F44" s="713">
        <v>2</v>
      </c>
      <c r="G44" s="909">
        <v>4</v>
      </c>
      <c r="H44" s="569">
        <v>4</v>
      </c>
      <c r="I44" s="739">
        <f t="shared" si="2"/>
        <v>1</v>
      </c>
      <c r="J44" s="711" t="s">
        <v>353</v>
      </c>
      <c r="K44" s="648" t="s">
        <v>354</v>
      </c>
    </row>
    <row r="45" spans="1:11" ht="12.75">
      <c r="A45" s="745" t="s">
        <v>402</v>
      </c>
      <c r="B45" s="712">
        <v>0</v>
      </c>
      <c r="C45" s="713">
        <v>0</v>
      </c>
      <c r="D45" s="713">
        <v>0</v>
      </c>
      <c r="E45" s="713">
        <v>0</v>
      </c>
      <c r="F45" s="713">
        <v>1</v>
      </c>
      <c r="G45" s="909">
        <v>1</v>
      </c>
      <c r="H45" s="569">
        <v>1</v>
      </c>
      <c r="I45" s="739">
        <f t="shared" si="2"/>
        <v>1</v>
      </c>
      <c r="J45" s="914" t="s">
        <v>368</v>
      </c>
      <c r="K45" s="915" t="s">
        <v>369</v>
      </c>
    </row>
    <row r="46" spans="1:11" ht="12.75">
      <c r="A46" s="681" t="s">
        <v>403</v>
      </c>
      <c r="B46" s="712">
        <v>1540</v>
      </c>
      <c r="C46" s="713">
        <v>1540</v>
      </c>
      <c r="D46" s="713">
        <v>1540</v>
      </c>
      <c r="E46" s="713">
        <v>1540</v>
      </c>
      <c r="F46" s="713">
        <v>1540</v>
      </c>
      <c r="G46" s="909">
        <v>1723</v>
      </c>
      <c r="H46" s="569">
        <v>1723</v>
      </c>
      <c r="I46" s="739">
        <f t="shared" si="2"/>
        <v>1</v>
      </c>
      <c r="J46" s="715" t="s">
        <v>404</v>
      </c>
      <c r="K46" s="658" t="s">
        <v>405</v>
      </c>
    </row>
    <row r="47" spans="1:11" ht="12.75">
      <c r="A47" s="681" t="s">
        <v>406</v>
      </c>
      <c r="B47" s="712">
        <v>49</v>
      </c>
      <c r="C47" s="713">
        <v>49</v>
      </c>
      <c r="D47" s="713">
        <v>49</v>
      </c>
      <c r="E47" s="713">
        <v>49</v>
      </c>
      <c r="F47" s="713">
        <v>49</v>
      </c>
      <c r="G47" s="909">
        <v>49</v>
      </c>
      <c r="H47" s="569">
        <v>42</v>
      </c>
      <c r="I47" s="739">
        <f t="shared" si="2"/>
        <v>0.8571428571428571</v>
      </c>
      <c r="J47" s="718" t="s">
        <v>353</v>
      </c>
      <c r="K47" s="746" t="s">
        <v>354</v>
      </c>
    </row>
    <row r="48" spans="1:11" ht="12.75">
      <c r="A48" s="681" t="s">
        <v>407</v>
      </c>
      <c r="B48" s="708">
        <v>25</v>
      </c>
      <c r="C48" s="709">
        <v>25</v>
      </c>
      <c r="D48" s="709">
        <v>25</v>
      </c>
      <c r="E48" s="709">
        <v>25</v>
      </c>
      <c r="F48" s="709">
        <v>32</v>
      </c>
      <c r="G48" s="908">
        <v>36</v>
      </c>
      <c r="H48" s="605">
        <v>36</v>
      </c>
      <c r="I48" s="739">
        <f t="shared" si="2"/>
        <v>1</v>
      </c>
      <c r="J48" s="711" t="s">
        <v>353</v>
      </c>
      <c r="K48" s="648" t="s">
        <v>354</v>
      </c>
    </row>
    <row r="49" spans="1:11" ht="12.75">
      <c r="A49" s="681" t="s">
        <v>408</v>
      </c>
      <c r="B49" s="708">
        <v>15</v>
      </c>
      <c r="C49" s="709">
        <v>15</v>
      </c>
      <c r="D49" s="709">
        <v>15</v>
      </c>
      <c r="E49" s="709">
        <v>15</v>
      </c>
      <c r="F49" s="709">
        <v>15</v>
      </c>
      <c r="G49" s="908">
        <v>15</v>
      </c>
      <c r="H49" s="605">
        <v>12</v>
      </c>
      <c r="I49" s="739">
        <f t="shared" si="2"/>
        <v>0.8</v>
      </c>
      <c r="J49" s="711" t="s">
        <v>353</v>
      </c>
      <c r="K49" s="648" t="s">
        <v>354</v>
      </c>
    </row>
    <row r="50" spans="1:11" ht="12.75">
      <c r="A50" s="681" t="s">
        <v>408</v>
      </c>
      <c r="B50" s="708">
        <v>0</v>
      </c>
      <c r="C50" s="709">
        <v>0</v>
      </c>
      <c r="D50" s="709">
        <v>0</v>
      </c>
      <c r="E50" s="709">
        <v>0</v>
      </c>
      <c r="F50" s="709">
        <v>0</v>
      </c>
      <c r="G50" s="908">
        <v>0</v>
      </c>
      <c r="H50" s="605">
        <v>0</v>
      </c>
      <c r="I50" s="739" t="str">
        <f t="shared" si="2"/>
        <v>*</v>
      </c>
      <c r="J50" s="711" t="s">
        <v>366</v>
      </c>
      <c r="K50" s="648" t="s">
        <v>367</v>
      </c>
    </row>
    <row r="51" spans="1:11" ht="12.75">
      <c r="A51" s="681" t="s">
        <v>408</v>
      </c>
      <c r="B51" s="708">
        <v>0</v>
      </c>
      <c r="C51" s="709">
        <v>0</v>
      </c>
      <c r="D51" s="709">
        <v>0</v>
      </c>
      <c r="E51" s="709">
        <v>0</v>
      </c>
      <c r="F51" s="709">
        <v>0</v>
      </c>
      <c r="G51" s="908">
        <v>0</v>
      </c>
      <c r="H51" s="605">
        <v>0</v>
      </c>
      <c r="I51" s="739" t="str">
        <f t="shared" si="2"/>
        <v>*</v>
      </c>
      <c r="J51" s="711" t="s">
        <v>372</v>
      </c>
      <c r="K51" s="658" t="s">
        <v>373</v>
      </c>
    </row>
    <row r="52" spans="1:11" ht="12.75">
      <c r="A52" s="681" t="s">
        <v>408</v>
      </c>
      <c r="B52" s="708">
        <v>0</v>
      </c>
      <c r="C52" s="709">
        <v>0</v>
      </c>
      <c r="D52" s="709">
        <v>0</v>
      </c>
      <c r="E52" s="709">
        <v>0</v>
      </c>
      <c r="F52" s="709">
        <v>0</v>
      </c>
      <c r="G52" s="908">
        <v>0</v>
      </c>
      <c r="H52" s="605">
        <v>0</v>
      </c>
      <c r="I52" s="739" t="str">
        <f t="shared" si="2"/>
        <v>*</v>
      </c>
      <c r="J52" s="711" t="s">
        <v>353</v>
      </c>
      <c r="K52" s="648" t="s">
        <v>354</v>
      </c>
    </row>
    <row r="53" spans="1:11" ht="12.75">
      <c r="A53" s="681" t="s">
        <v>409</v>
      </c>
      <c r="B53" s="708">
        <v>0</v>
      </c>
      <c r="C53" s="709">
        <v>0</v>
      </c>
      <c r="D53" s="709">
        <v>0</v>
      </c>
      <c r="E53" s="709">
        <v>0</v>
      </c>
      <c r="F53" s="709">
        <v>0</v>
      </c>
      <c r="G53" s="908">
        <v>34</v>
      </c>
      <c r="H53" s="605">
        <v>0</v>
      </c>
      <c r="I53" s="739" t="str">
        <f t="shared" si="2"/>
        <v>*</v>
      </c>
      <c r="J53" s="711" t="s">
        <v>366</v>
      </c>
      <c r="K53" s="648" t="s">
        <v>367</v>
      </c>
    </row>
    <row r="54" spans="1:11" ht="12.75">
      <c r="A54" s="681" t="s">
        <v>409</v>
      </c>
      <c r="B54" s="708">
        <v>0</v>
      </c>
      <c r="C54" s="709">
        <v>0</v>
      </c>
      <c r="D54" s="709">
        <v>0</v>
      </c>
      <c r="E54" s="709">
        <v>0</v>
      </c>
      <c r="F54" s="709">
        <v>0</v>
      </c>
      <c r="G54" s="908">
        <v>0</v>
      </c>
      <c r="H54" s="605">
        <v>0</v>
      </c>
      <c r="I54" s="739" t="str">
        <f t="shared" si="2"/>
        <v>*</v>
      </c>
      <c r="J54" s="711" t="s">
        <v>353</v>
      </c>
      <c r="K54" s="648" t="s">
        <v>354</v>
      </c>
    </row>
    <row r="55" spans="1:11" ht="12.75">
      <c r="A55" s="691" t="s">
        <v>410</v>
      </c>
      <c r="B55" s="708">
        <v>15</v>
      </c>
      <c r="C55" s="720">
        <v>15</v>
      </c>
      <c r="D55" s="720">
        <v>15</v>
      </c>
      <c r="E55" s="720">
        <v>15</v>
      </c>
      <c r="F55" s="720">
        <v>19</v>
      </c>
      <c r="G55" s="911">
        <v>21</v>
      </c>
      <c r="H55" s="605">
        <v>21</v>
      </c>
      <c r="I55" s="747">
        <f t="shared" si="2"/>
        <v>1</v>
      </c>
      <c r="J55" s="722" t="s">
        <v>353</v>
      </c>
      <c r="K55" s="648" t="s">
        <v>354</v>
      </c>
    </row>
    <row r="56" spans="1:11" ht="12.75">
      <c r="A56" s="663" t="s">
        <v>1132</v>
      </c>
      <c r="B56" s="664">
        <f aca="true" t="shared" si="3" ref="B56:H56">SUM(B23:B55)</f>
        <v>2555</v>
      </c>
      <c r="C56" s="664">
        <f t="shared" si="3"/>
        <v>2656</v>
      </c>
      <c r="D56" s="664">
        <f t="shared" si="3"/>
        <v>2656</v>
      </c>
      <c r="E56" s="664">
        <f t="shared" si="3"/>
        <v>2656</v>
      </c>
      <c r="F56" s="664">
        <f t="shared" si="3"/>
        <v>3105</v>
      </c>
      <c r="G56" s="664">
        <f t="shared" si="3"/>
        <v>3442</v>
      </c>
      <c r="H56" s="665">
        <f t="shared" si="3"/>
        <v>3460</v>
      </c>
      <c r="I56" s="748">
        <f t="shared" si="2"/>
        <v>1.0052295177222546</v>
      </c>
      <c r="J56" s="749"/>
      <c r="K56" s="696"/>
    </row>
    <row r="57" spans="8:10" ht="12.75">
      <c r="H57" s="750"/>
      <c r="I57" s="751"/>
      <c r="J57" s="752"/>
    </row>
    <row r="58" spans="8:10" ht="12.75">
      <c r="H58" s="751"/>
      <c r="I58" s="751"/>
      <c r="J58" s="752"/>
    </row>
    <row r="59" spans="8:10" ht="12.75">
      <c r="H59" s="751"/>
      <c r="I59" s="751"/>
      <c r="J59" s="752"/>
    </row>
    <row r="60" spans="1:10" ht="15.75">
      <c r="A60" s="335" t="s">
        <v>411</v>
      </c>
      <c r="B60" s="335"/>
      <c r="C60" s="335"/>
      <c r="D60" s="335"/>
      <c r="E60" s="335"/>
      <c r="F60" s="335"/>
      <c r="G60" s="335"/>
      <c r="H60" s="753"/>
      <c r="I60" s="752"/>
      <c r="J60" s="752"/>
    </row>
    <row r="61" spans="1:11" ht="12.75">
      <c r="A61" s="637" t="s">
        <v>314</v>
      </c>
      <c r="B61" s="638" t="s">
        <v>315</v>
      </c>
      <c r="C61" s="638" t="s">
        <v>316</v>
      </c>
      <c r="D61" s="638" t="s">
        <v>317</v>
      </c>
      <c r="E61" s="638" t="s">
        <v>318</v>
      </c>
      <c r="F61" s="638" t="s">
        <v>319</v>
      </c>
      <c r="G61" s="638" t="s">
        <v>320</v>
      </c>
      <c r="H61" s="638" t="s">
        <v>871</v>
      </c>
      <c r="I61" s="638" t="s">
        <v>871</v>
      </c>
      <c r="J61" s="639" t="s">
        <v>321</v>
      </c>
      <c r="K61" s="637" t="s">
        <v>322</v>
      </c>
    </row>
    <row r="62" spans="1:11" ht="12.75">
      <c r="A62" s="640"/>
      <c r="B62" s="641">
        <v>2009</v>
      </c>
      <c r="C62" s="641">
        <v>2009</v>
      </c>
      <c r="D62" s="641">
        <v>2009</v>
      </c>
      <c r="E62" s="641">
        <v>2009</v>
      </c>
      <c r="F62" s="641">
        <v>2009</v>
      </c>
      <c r="G62" s="641">
        <v>2009</v>
      </c>
      <c r="H62" s="642" t="s">
        <v>997</v>
      </c>
      <c r="I62" s="642" t="s">
        <v>964</v>
      </c>
      <c r="J62" s="643" t="s">
        <v>323</v>
      </c>
      <c r="K62" s="640"/>
    </row>
    <row r="63" spans="1:11" ht="12.75">
      <c r="A63" s="675" t="s">
        <v>412</v>
      </c>
      <c r="B63" s="736">
        <v>0</v>
      </c>
      <c r="C63" s="732">
        <v>0</v>
      </c>
      <c r="D63" s="732">
        <v>0</v>
      </c>
      <c r="E63" s="732">
        <v>0</v>
      </c>
      <c r="F63" s="732">
        <v>0</v>
      </c>
      <c r="G63" s="912">
        <v>0</v>
      </c>
      <c r="H63" s="569">
        <v>0</v>
      </c>
      <c r="I63" s="646" t="str">
        <f aca="true" t="shared" si="4" ref="I63:I126">IF(OR(H63=0,G63=0),"*",H63/G63)</f>
        <v>*</v>
      </c>
      <c r="J63" s="754" t="s">
        <v>413</v>
      </c>
      <c r="K63" s="755" t="s">
        <v>414</v>
      </c>
    </row>
    <row r="64" spans="1:11" ht="12.75">
      <c r="A64" s="681" t="s">
        <v>412</v>
      </c>
      <c r="B64" s="712">
        <v>0</v>
      </c>
      <c r="C64" s="713">
        <v>0</v>
      </c>
      <c r="D64" s="713">
        <v>0</v>
      </c>
      <c r="E64" s="713">
        <v>0</v>
      </c>
      <c r="F64" s="713">
        <v>0</v>
      </c>
      <c r="G64" s="909">
        <v>0</v>
      </c>
      <c r="H64" s="569">
        <v>0</v>
      </c>
      <c r="I64" s="652" t="str">
        <f t="shared" si="4"/>
        <v>*</v>
      </c>
      <c r="J64" s="756" t="s">
        <v>340</v>
      </c>
      <c r="K64" s="744" t="s">
        <v>415</v>
      </c>
    </row>
    <row r="65" spans="1:11" ht="12.75">
      <c r="A65" s="681" t="s">
        <v>412</v>
      </c>
      <c r="B65" s="712">
        <v>0</v>
      </c>
      <c r="C65" s="713">
        <v>0</v>
      </c>
      <c r="D65" s="713">
        <v>0</v>
      </c>
      <c r="E65" s="713">
        <v>0</v>
      </c>
      <c r="F65" s="713">
        <v>0</v>
      </c>
      <c r="G65" s="909">
        <v>0</v>
      </c>
      <c r="H65" s="569">
        <v>0</v>
      </c>
      <c r="I65" s="652" t="str">
        <f t="shared" si="4"/>
        <v>*</v>
      </c>
      <c r="J65" s="757" t="s">
        <v>416</v>
      </c>
      <c r="K65" s="758" t="s">
        <v>417</v>
      </c>
    </row>
    <row r="66" spans="1:11" ht="12.75">
      <c r="A66" s="681" t="s">
        <v>412</v>
      </c>
      <c r="B66" s="712">
        <v>130</v>
      </c>
      <c r="C66" s="713">
        <v>130</v>
      </c>
      <c r="D66" s="713">
        <v>130</v>
      </c>
      <c r="E66" s="713">
        <v>130</v>
      </c>
      <c r="F66" s="713">
        <v>130</v>
      </c>
      <c r="G66" s="909">
        <v>130</v>
      </c>
      <c r="H66" s="569">
        <v>99</v>
      </c>
      <c r="I66" s="652">
        <f t="shared" si="4"/>
        <v>0.7615384615384615</v>
      </c>
      <c r="J66" s="757" t="s">
        <v>361</v>
      </c>
      <c r="K66" s="658" t="s">
        <v>362</v>
      </c>
    </row>
    <row r="67" spans="1:14" ht="12.75">
      <c r="A67" s="681" t="s">
        <v>412</v>
      </c>
      <c r="B67" s="712">
        <v>5</v>
      </c>
      <c r="C67" s="713">
        <v>5</v>
      </c>
      <c r="D67" s="713">
        <v>5</v>
      </c>
      <c r="E67" s="713">
        <v>5</v>
      </c>
      <c r="F67" s="713">
        <v>8</v>
      </c>
      <c r="G67" s="909">
        <v>8</v>
      </c>
      <c r="H67" s="569">
        <v>7</v>
      </c>
      <c r="I67" s="652">
        <f t="shared" si="4"/>
        <v>0.875</v>
      </c>
      <c r="J67" s="757" t="s">
        <v>418</v>
      </c>
      <c r="K67" s="658" t="s">
        <v>419</v>
      </c>
      <c r="N67" s="156"/>
    </row>
    <row r="68" spans="1:13" ht="12.75">
      <c r="A68" s="681" t="s">
        <v>412</v>
      </c>
      <c r="B68" s="712">
        <v>35</v>
      </c>
      <c r="C68" s="713">
        <v>56</v>
      </c>
      <c r="D68" s="713">
        <v>56</v>
      </c>
      <c r="E68" s="713">
        <v>56</v>
      </c>
      <c r="F68" s="713">
        <v>60</v>
      </c>
      <c r="G68" s="909">
        <v>60</v>
      </c>
      <c r="H68" s="569">
        <v>93</v>
      </c>
      <c r="I68" s="652">
        <f t="shared" si="4"/>
        <v>1.55</v>
      </c>
      <c r="J68" s="757" t="s">
        <v>366</v>
      </c>
      <c r="K68" s="648" t="s">
        <v>367</v>
      </c>
      <c r="M68" s="156"/>
    </row>
    <row r="69" spans="1:13" ht="12.75">
      <c r="A69" s="681" t="s">
        <v>412</v>
      </c>
      <c r="B69" s="712">
        <v>0</v>
      </c>
      <c r="C69" s="713">
        <v>0</v>
      </c>
      <c r="D69" s="713">
        <v>0</v>
      </c>
      <c r="E69" s="713">
        <v>0</v>
      </c>
      <c r="F69" s="713">
        <v>0</v>
      </c>
      <c r="G69" s="909">
        <v>0</v>
      </c>
      <c r="H69" s="569">
        <v>0</v>
      </c>
      <c r="I69" s="652" t="str">
        <f t="shared" si="4"/>
        <v>*</v>
      </c>
      <c r="J69" s="757" t="s">
        <v>420</v>
      </c>
      <c r="K69" s="658" t="s">
        <v>421</v>
      </c>
      <c r="M69" s="957"/>
    </row>
    <row r="70" spans="1:11" ht="12.75">
      <c r="A70" s="681" t="s">
        <v>412</v>
      </c>
      <c r="B70" s="712">
        <v>0</v>
      </c>
      <c r="C70" s="713">
        <v>0</v>
      </c>
      <c r="D70" s="713">
        <v>0</v>
      </c>
      <c r="E70" s="713">
        <v>0</v>
      </c>
      <c r="F70" s="713">
        <v>0</v>
      </c>
      <c r="G70" s="909">
        <v>0</v>
      </c>
      <c r="H70" s="569">
        <v>0</v>
      </c>
      <c r="I70" s="652" t="str">
        <f t="shared" si="4"/>
        <v>*</v>
      </c>
      <c r="J70" s="757" t="s">
        <v>372</v>
      </c>
      <c r="K70" s="658" t="s">
        <v>373</v>
      </c>
    </row>
    <row r="71" spans="1:11" ht="12.75">
      <c r="A71" s="681" t="s">
        <v>412</v>
      </c>
      <c r="B71" s="712">
        <v>0</v>
      </c>
      <c r="C71" s="713">
        <v>0</v>
      </c>
      <c r="D71" s="713">
        <v>0</v>
      </c>
      <c r="E71" s="713">
        <v>0</v>
      </c>
      <c r="F71" s="713">
        <v>0</v>
      </c>
      <c r="G71" s="909">
        <v>0</v>
      </c>
      <c r="H71" s="569">
        <v>0</v>
      </c>
      <c r="I71" s="652" t="str">
        <f t="shared" si="4"/>
        <v>*</v>
      </c>
      <c r="J71" s="757" t="s">
        <v>422</v>
      </c>
      <c r="K71" s="658" t="s">
        <v>423</v>
      </c>
    </row>
    <row r="72" spans="1:11" ht="12.75">
      <c r="A72" s="681" t="s">
        <v>412</v>
      </c>
      <c r="B72" s="712">
        <v>0</v>
      </c>
      <c r="C72" s="713">
        <v>0</v>
      </c>
      <c r="D72" s="713">
        <v>0</v>
      </c>
      <c r="E72" s="713">
        <v>0</v>
      </c>
      <c r="F72" s="713">
        <v>0</v>
      </c>
      <c r="G72" s="909">
        <v>0</v>
      </c>
      <c r="H72" s="569">
        <v>0</v>
      </c>
      <c r="I72" s="652" t="str">
        <f t="shared" si="4"/>
        <v>*</v>
      </c>
      <c r="J72" s="757" t="s">
        <v>424</v>
      </c>
      <c r="K72" s="658" t="s">
        <v>425</v>
      </c>
    </row>
    <row r="73" spans="1:11" ht="12.75">
      <c r="A73" s="681" t="s">
        <v>412</v>
      </c>
      <c r="B73" s="712">
        <v>0</v>
      </c>
      <c r="C73" s="713">
        <v>0</v>
      </c>
      <c r="D73" s="713">
        <v>0</v>
      </c>
      <c r="E73" s="713">
        <v>0</v>
      </c>
      <c r="F73" s="713">
        <v>0</v>
      </c>
      <c r="G73" s="909">
        <v>0</v>
      </c>
      <c r="H73" s="569">
        <v>0</v>
      </c>
      <c r="I73" s="652" t="str">
        <f t="shared" si="4"/>
        <v>*</v>
      </c>
      <c r="J73" s="757" t="s">
        <v>426</v>
      </c>
      <c r="K73" s="658" t="s">
        <v>427</v>
      </c>
    </row>
    <row r="74" spans="1:11" ht="12.75">
      <c r="A74" s="681" t="s">
        <v>412</v>
      </c>
      <c r="B74" s="712">
        <v>0</v>
      </c>
      <c r="C74" s="713">
        <v>0</v>
      </c>
      <c r="D74" s="713">
        <v>0</v>
      </c>
      <c r="E74" s="713">
        <v>0</v>
      </c>
      <c r="F74" s="713">
        <v>0</v>
      </c>
      <c r="G74" s="909">
        <v>0</v>
      </c>
      <c r="H74" s="569">
        <v>0</v>
      </c>
      <c r="I74" s="652" t="str">
        <f t="shared" si="4"/>
        <v>*</v>
      </c>
      <c r="J74" s="757" t="s">
        <v>428</v>
      </c>
      <c r="K74" s="658" t="s">
        <v>429</v>
      </c>
    </row>
    <row r="75" spans="1:14" ht="12.75">
      <c r="A75" s="681" t="s">
        <v>412</v>
      </c>
      <c r="B75" s="712">
        <v>0</v>
      </c>
      <c r="C75" s="713">
        <v>0</v>
      </c>
      <c r="D75" s="713">
        <v>0</v>
      </c>
      <c r="E75" s="713">
        <v>0</v>
      </c>
      <c r="F75" s="713">
        <v>0</v>
      </c>
      <c r="G75" s="909">
        <v>0</v>
      </c>
      <c r="H75" s="569">
        <v>0</v>
      </c>
      <c r="I75" s="652" t="str">
        <f t="shared" si="4"/>
        <v>*</v>
      </c>
      <c r="J75" s="757" t="s">
        <v>370</v>
      </c>
      <c r="K75" s="743" t="s">
        <v>371</v>
      </c>
      <c r="N75" s="156"/>
    </row>
    <row r="76" spans="1:11" ht="12.75">
      <c r="A76" s="681" t="s">
        <v>412</v>
      </c>
      <c r="B76" s="712">
        <v>0</v>
      </c>
      <c r="C76" s="713">
        <v>0</v>
      </c>
      <c r="D76" s="713">
        <v>0</v>
      </c>
      <c r="E76" s="713">
        <v>0</v>
      </c>
      <c r="F76" s="713">
        <v>0</v>
      </c>
      <c r="G76" s="909">
        <v>0</v>
      </c>
      <c r="H76" s="569">
        <v>0</v>
      </c>
      <c r="I76" s="652" t="str">
        <f t="shared" si="4"/>
        <v>*</v>
      </c>
      <c r="J76" s="757" t="s">
        <v>374</v>
      </c>
      <c r="K76" s="658" t="s">
        <v>430</v>
      </c>
    </row>
    <row r="77" spans="1:11" ht="12.75">
      <c r="A77" s="681" t="s">
        <v>412</v>
      </c>
      <c r="B77" s="712">
        <v>0</v>
      </c>
      <c r="C77" s="713">
        <v>0</v>
      </c>
      <c r="D77" s="713">
        <v>0</v>
      </c>
      <c r="E77" s="713">
        <v>0</v>
      </c>
      <c r="F77" s="713">
        <v>0</v>
      </c>
      <c r="G77" s="909">
        <v>0</v>
      </c>
      <c r="H77" s="569">
        <v>0</v>
      </c>
      <c r="I77" s="652" t="str">
        <f t="shared" si="4"/>
        <v>*</v>
      </c>
      <c r="J77" s="757" t="s">
        <v>431</v>
      </c>
      <c r="K77" s="759" t="s">
        <v>432</v>
      </c>
    </row>
    <row r="78" spans="1:11" ht="12.75">
      <c r="A78" s="681" t="s">
        <v>412</v>
      </c>
      <c r="B78" s="760">
        <v>0</v>
      </c>
      <c r="C78" s="761">
        <v>0</v>
      </c>
      <c r="D78" s="761">
        <v>0</v>
      </c>
      <c r="E78" s="761">
        <v>0</v>
      </c>
      <c r="F78" s="761">
        <v>0</v>
      </c>
      <c r="G78" s="917">
        <v>0</v>
      </c>
      <c r="H78" s="569">
        <v>0</v>
      </c>
      <c r="I78" s="652" t="str">
        <f t="shared" si="4"/>
        <v>*</v>
      </c>
      <c r="J78" s="757" t="s">
        <v>433</v>
      </c>
      <c r="K78" s="762" t="s">
        <v>434</v>
      </c>
    </row>
    <row r="79" spans="1:11" ht="12.75">
      <c r="A79" s="681" t="s">
        <v>412</v>
      </c>
      <c r="B79" s="712">
        <v>0</v>
      </c>
      <c r="C79" s="713">
        <v>0</v>
      </c>
      <c r="D79" s="713">
        <v>0</v>
      </c>
      <c r="E79" s="713">
        <v>0</v>
      </c>
      <c r="F79" s="713">
        <v>0</v>
      </c>
      <c r="G79" s="909">
        <v>0</v>
      </c>
      <c r="H79" s="569">
        <v>0</v>
      </c>
      <c r="I79" s="652" t="str">
        <f t="shared" si="4"/>
        <v>*</v>
      </c>
      <c r="J79" s="757" t="s">
        <v>378</v>
      </c>
      <c r="K79" s="743" t="s">
        <v>379</v>
      </c>
    </row>
    <row r="80" spans="1:11" ht="12.75">
      <c r="A80" s="681" t="s">
        <v>412</v>
      </c>
      <c r="B80" s="712">
        <v>0</v>
      </c>
      <c r="C80" s="713">
        <v>0</v>
      </c>
      <c r="D80" s="713">
        <v>0</v>
      </c>
      <c r="E80" s="713">
        <v>0</v>
      </c>
      <c r="F80" s="713">
        <v>0</v>
      </c>
      <c r="G80" s="909">
        <v>0</v>
      </c>
      <c r="H80" s="569">
        <v>0</v>
      </c>
      <c r="I80" s="652" t="str">
        <f t="shared" si="4"/>
        <v>*</v>
      </c>
      <c r="J80" s="757" t="s">
        <v>337</v>
      </c>
      <c r="K80" s="658" t="s">
        <v>380</v>
      </c>
    </row>
    <row r="81" spans="1:11" ht="12.75">
      <c r="A81" s="681" t="s">
        <v>412</v>
      </c>
      <c r="B81" s="712">
        <v>0</v>
      </c>
      <c r="C81" s="713">
        <v>0</v>
      </c>
      <c r="D81" s="713">
        <v>0</v>
      </c>
      <c r="E81" s="713">
        <v>0</v>
      </c>
      <c r="F81" s="713">
        <v>0</v>
      </c>
      <c r="G81" s="909">
        <v>0</v>
      </c>
      <c r="H81" s="569">
        <v>1</v>
      </c>
      <c r="I81" s="652" t="str">
        <f t="shared" si="4"/>
        <v>*</v>
      </c>
      <c r="J81" s="757" t="s">
        <v>381</v>
      </c>
      <c r="K81" s="744" t="s">
        <v>382</v>
      </c>
    </row>
    <row r="82" spans="1:11" ht="12.75">
      <c r="A82" s="681" t="s">
        <v>412</v>
      </c>
      <c r="B82" s="708">
        <v>0</v>
      </c>
      <c r="C82" s="709">
        <v>0</v>
      </c>
      <c r="D82" s="709">
        <v>0</v>
      </c>
      <c r="E82" s="709">
        <v>0</v>
      </c>
      <c r="F82" s="709">
        <v>0</v>
      </c>
      <c r="G82" s="908">
        <v>0</v>
      </c>
      <c r="H82" s="569">
        <v>0</v>
      </c>
      <c r="I82" s="652" t="str">
        <f t="shared" si="4"/>
        <v>*</v>
      </c>
      <c r="J82" s="757" t="s">
        <v>383</v>
      </c>
      <c r="K82" s="658" t="s">
        <v>435</v>
      </c>
    </row>
    <row r="83" spans="1:11" ht="12.75">
      <c r="A83" s="681" t="s">
        <v>412</v>
      </c>
      <c r="B83" s="708">
        <v>300</v>
      </c>
      <c r="C83" s="709">
        <v>0</v>
      </c>
      <c r="D83" s="709">
        <v>0</v>
      </c>
      <c r="E83" s="709">
        <v>0</v>
      </c>
      <c r="F83" s="709">
        <v>0</v>
      </c>
      <c r="G83" s="908">
        <v>0</v>
      </c>
      <c r="H83" s="605">
        <v>0</v>
      </c>
      <c r="I83" s="652" t="str">
        <f t="shared" si="4"/>
        <v>*</v>
      </c>
      <c r="J83" s="647" t="s">
        <v>404</v>
      </c>
      <c r="K83" s="648" t="s">
        <v>436</v>
      </c>
    </row>
    <row r="84" spans="1:11" ht="12.75">
      <c r="A84" s="681" t="s">
        <v>412</v>
      </c>
      <c r="B84" s="712">
        <v>0</v>
      </c>
      <c r="C84" s="713">
        <v>0</v>
      </c>
      <c r="D84" s="713">
        <v>0</v>
      </c>
      <c r="E84" s="713">
        <v>0</v>
      </c>
      <c r="F84" s="713">
        <v>0</v>
      </c>
      <c r="G84" s="909">
        <v>0</v>
      </c>
      <c r="H84" s="569">
        <v>0</v>
      </c>
      <c r="I84" s="652" t="str">
        <f t="shared" si="4"/>
        <v>*</v>
      </c>
      <c r="J84" s="647" t="s">
        <v>437</v>
      </c>
      <c r="K84" s="648" t="s">
        <v>438</v>
      </c>
    </row>
    <row r="85" spans="1:11" ht="12.75">
      <c r="A85" s="681" t="s">
        <v>412</v>
      </c>
      <c r="B85" s="712">
        <v>0</v>
      </c>
      <c r="C85" s="713">
        <v>0</v>
      </c>
      <c r="D85" s="713">
        <v>0</v>
      </c>
      <c r="E85" s="713">
        <v>0</v>
      </c>
      <c r="F85" s="713">
        <v>0</v>
      </c>
      <c r="G85" s="909">
        <v>0</v>
      </c>
      <c r="H85" s="569">
        <v>0</v>
      </c>
      <c r="I85" s="652" t="str">
        <f t="shared" si="4"/>
        <v>*</v>
      </c>
      <c r="J85" s="647" t="s">
        <v>385</v>
      </c>
      <c r="K85" s="648" t="s">
        <v>386</v>
      </c>
    </row>
    <row r="86" spans="1:11" ht="12.75">
      <c r="A86" s="681" t="s">
        <v>412</v>
      </c>
      <c r="B86" s="708">
        <v>0</v>
      </c>
      <c r="C86" s="709">
        <v>0</v>
      </c>
      <c r="D86" s="709">
        <v>0</v>
      </c>
      <c r="E86" s="709">
        <v>0</v>
      </c>
      <c r="F86" s="709">
        <v>0</v>
      </c>
      <c r="G86" s="908">
        <v>0</v>
      </c>
      <c r="H86" s="605">
        <v>0</v>
      </c>
      <c r="I86" s="652" t="str">
        <f t="shared" si="4"/>
        <v>*</v>
      </c>
      <c r="J86" s="647" t="s">
        <v>437</v>
      </c>
      <c r="K86" s="648" t="s">
        <v>439</v>
      </c>
    </row>
    <row r="87" spans="1:11" ht="12.75">
      <c r="A87" s="681" t="s">
        <v>412</v>
      </c>
      <c r="B87" s="708">
        <v>0</v>
      </c>
      <c r="C87" s="709">
        <v>0</v>
      </c>
      <c r="D87" s="709">
        <v>0</v>
      </c>
      <c r="E87" s="709">
        <v>0</v>
      </c>
      <c r="F87" s="709">
        <v>0</v>
      </c>
      <c r="G87" s="908">
        <v>0</v>
      </c>
      <c r="H87" s="605">
        <v>0</v>
      </c>
      <c r="I87" s="652" t="str">
        <f t="shared" si="4"/>
        <v>*</v>
      </c>
      <c r="J87" s="757" t="s">
        <v>346</v>
      </c>
      <c r="K87" s="658" t="s">
        <v>440</v>
      </c>
    </row>
    <row r="88" spans="1:11" ht="12.75">
      <c r="A88" s="681" t="s">
        <v>412</v>
      </c>
      <c r="B88" s="708">
        <v>5</v>
      </c>
      <c r="C88" s="709">
        <v>5</v>
      </c>
      <c r="D88" s="709">
        <v>5</v>
      </c>
      <c r="E88" s="709">
        <v>5</v>
      </c>
      <c r="F88" s="709">
        <v>5</v>
      </c>
      <c r="G88" s="908">
        <v>5</v>
      </c>
      <c r="H88" s="605">
        <v>1</v>
      </c>
      <c r="I88" s="652">
        <f t="shared" si="4"/>
        <v>0.2</v>
      </c>
      <c r="J88" s="757" t="s">
        <v>332</v>
      </c>
      <c r="K88" s="658" t="s">
        <v>441</v>
      </c>
    </row>
    <row r="89" spans="1:11" ht="12.75">
      <c r="A89" s="681" t="s">
        <v>412</v>
      </c>
      <c r="B89" s="708">
        <v>0</v>
      </c>
      <c r="C89" s="709">
        <v>0</v>
      </c>
      <c r="D89" s="709">
        <v>0</v>
      </c>
      <c r="E89" s="709">
        <v>0</v>
      </c>
      <c r="F89" s="709">
        <v>0</v>
      </c>
      <c r="G89" s="908">
        <v>0</v>
      </c>
      <c r="H89" s="605">
        <v>0</v>
      </c>
      <c r="I89" s="652" t="str">
        <f t="shared" si="4"/>
        <v>*</v>
      </c>
      <c r="J89" s="647" t="s">
        <v>442</v>
      </c>
      <c r="K89" s="648" t="s">
        <v>443</v>
      </c>
    </row>
    <row r="90" spans="1:11" ht="12.75">
      <c r="A90" s="681" t="s">
        <v>412</v>
      </c>
      <c r="B90" s="708">
        <v>0</v>
      </c>
      <c r="C90" s="709">
        <v>0</v>
      </c>
      <c r="D90" s="709">
        <v>0</v>
      </c>
      <c r="E90" s="709">
        <v>0</v>
      </c>
      <c r="F90" s="709">
        <v>0</v>
      </c>
      <c r="G90" s="908">
        <v>0</v>
      </c>
      <c r="H90" s="605">
        <v>0</v>
      </c>
      <c r="I90" s="652" t="str">
        <f t="shared" si="4"/>
        <v>*</v>
      </c>
      <c r="J90" s="757" t="s">
        <v>444</v>
      </c>
      <c r="K90" s="658" t="s">
        <v>445</v>
      </c>
    </row>
    <row r="91" spans="1:11" ht="12.75">
      <c r="A91" s="681" t="s">
        <v>412</v>
      </c>
      <c r="B91" s="708">
        <v>0</v>
      </c>
      <c r="C91" s="709">
        <v>0</v>
      </c>
      <c r="D91" s="709">
        <v>0</v>
      </c>
      <c r="E91" s="709">
        <v>0</v>
      </c>
      <c r="F91" s="709">
        <v>0</v>
      </c>
      <c r="G91" s="908">
        <v>0</v>
      </c>
      <c r="H91" s="605">
        <v>0</v>
      </c>
      <c r="I91" s="652" t="str">
        <f t="shared" si="4"/>
        <v>*</v>
      </c>
      <c r="J91" s="647" t="s">
        <v>446</v>
      </c>
      <c r="K91" s="658" t="s">
        <v>447</v>
      </c>
    </row>
    <row r="92" spans="1:11" ht="12.75">
      <c r="A92" s="681" t="s">
        <v>412</v>
      </c>
      <c r="B92" s="712">
        <v>0</v>
      </c>
      <c r="C92" s="713">
        <v>0</v>
      </c>
      <c r="D92" s="713">
        <v>0</v>
      </c>
      <c r="E92" s="713">
        <v>0</v>
      </c>
      <c r="F92" s="713">
        <v>60</v>
      </c>
      <c r="G92" s="909">
        <v>60</v>
      </c>
      <c r="H92" s="569">
        <v>67</v>
      </c>
      <c r="I92" s="652">
        <f t="shared" si="4"/>
        <v>1.1166666666666667</v>
      </c>
      <c r="J92" s="647" t="s">
        <v>391</v>
      </c>
      <c r="K92" s="658" t="s">
        <v>392</v>
      </c>
    </row>
    <row r="93" spans="1:13" ht="12.75">
      <c r="A93" s="681" t="s">
        <v>412</v>
      </c>
      <c r="B93" s="712">
        <v>0</v>
      </c>
      <c r="C93" s="713">
        <v>0</v>
      </c>
      <c r="D93" s="713">
        <v>0</v>
      </c>
      <c r="E93" s="713">
        <v>0</v>
      </c>
      <c r="F93" s="713">
        <v>0</v>
      </c>
      <c r="G93" s="909">
        <v>0</v>
      </c>
      <c r="H93" s="569">
        <v>0</v>
      </c>
      <c r="I93" s="652" t="str">
        <f t="shared" si="4"/>
        <v>*</v>
      </c>
      <c r="J93" s="647" t="s">
        <v>389</v>
      </c>
      <c r="K93" s="648" t="s">
        <v>448</v>
      </c>
      <c r="M93" s="156"/>
    </row>
    <row r="94" spans="1:13" ht="12.75">
      <c r="A94" s="681" t="s">
        <v>449</v>
      </c>
      <c r="B94" s="712">
        <v>0</v>
      </c>
      <c r="C94" s="713">
        <v>0</v>
      </c>
      <c r="D94" s="713">
        <v>0</v>
      </c>
      <c r="E94" s="713">
        <v>0</v>
      </c>
      <c r="F94" s="713">
        <v>0</v>
      </c>
      <c r="G94" s="909">
        <v>0</v>
      </c>
      <c r="H94" s="569">
        <v>0</v>
      </c>
      <c r="I94" s="652" t="str">
        <f t="shared" si="4"/>
        <v>*</v>
      </c>
      <c r="J94" s="647" t="s">
        <v>416</v>
      </c>
      <c r="K94" s="648" t="s">
        <v>450</v>
      </c>
      <c r="M94" s="156"/>
    </row>
    <row r="95" spans="1:11" ht="12.75">
      <c r="A95" s="681" t="s">
        <v>451</v>
      </c>
      <c r="B95" s="712">
        <v>0</v>
      </c>
      <c r="C95" s="713">
        <v>0</v>
      </c>
      <c r="D95" s="713">
        <v>0</v>
      </c>
      <c r="E95" s="713">
        <v>0</v>
      </c>
      <c r="F95" s="713">
        <v>0</v>
      </c>
      <c r="G95" s="909">
        <v>0</v>
      </c>
      <c r="H95" s="569">
        <v>0</v>
      </c>
      <c r="I95" s="652" t="str">
        <f t="shared" si="4"/>
        <v>*</v>
      </c>
      <c r="J95" s="647" t="s">
        <v>372</v>
      </c>
      <c r="K95" s="658" t="s">
        <v>373</v>
      </c>
    </row>
    <row r="96" spans="1:11" ht="12.75">
      <c r="A96" s="681" t="s">
        <v>451</v>
      </c>
      <c r="B96" s="712">
        <v>0</v>
      </c>
      <c r="C96" s="713">
        <v>0</v>
      </c>
      <c r="D96" s="713">
        <v>0</v>
      </c>
      <c r="E96" s="713">
        <v>0</v>
      </c>
      <c r="F96" s="713">
        <v>0</v>
      </c>
      <c r="G96" s="909">
        <v>0</v>
      </c>
      <c r="H96" s="569">
        <v>0</v>
      </c>
      <c r="I96" s="652" t="str">
        <f t="shared" si="4"/>
        <v>*</v>
      </c>
      <c r="J96" s="647" t="s">
        <v>424</v>
      </c>
      <c r="K96" s="648" t="s">
        <v>425</v>
      </c>
    </row>
    <row r="97" spans="1:11" ht="12.75">
      <c r="A97" s="681" t="s">
        <v>451</v>
      </c>
      <c r="B97" s="708">
        <v>0</v>
      </c>
      <c r="C97" s="709">
        <v>0</v>
      </c>
      <c r="D97" s="709">
        <v>0</v>
      </c>
      <c r="E97" s="709">
        <v>0</v>
      </c>
      <c r="F97" s="709">
        <v>0</v>
      </c>
      <c r="G97" s="908">
        <v>0</v>
      </c>
      <c r="H97" s="605">
        <v>0</v>
      </c>
      <c r="I97" s="652" t="str">
        <f t="shared" si="4"/>
        <v>*</v>
      </c>
      <c r="J97" s="647" t="s">
        <v>366</v>
      </c>
      <c r="K97" s="648" t="s">
        <v>367</v>
      </c>
    </row>
    <row r="98" spans="1:11" ht="12.75">
      <c r="A98" s="681" t="s">
        <v>452</v>
      </c>
      <c r="B98" s="712">
        <v>0</v>
      </c>
      <c r="C98" s="713">
        <v>0</v>
      </c>
      <c r="D98" s="713">
        <v>0</v>
      </c>
      <c r="E98" s="713">
        <v>0</v>
      </c>
      <c r="F98" s="713">
        <v>0</v>
      </c>
      <c r="G98" s="909">
        <v>0</v>
      </c>
      <c r="H98" s="569">
        <v>0</v>
      </c>
      <c r="I98" s="652" t="str">
        <f t="shared" si="4"/>
        <v>*</v>
      </c>
      <c r="J98" s="757" t="s">
        <v>381</v>
      </c>
      <c r="K98" s="741" t="s">
        <v>382</v>
      </c>
    </row>
    <row r="99" spans="1:11" ht="12.75">
      <c r="A99" s="681" t="s">
        <v>453</v>
      </c>
      <c r="B99" s="708">
        <v>0</v>
      </c>
      <c r="C99" s="709">
        <v>293</v>
      </c>
      <c r="D99" s="709">
        <v>293</v>
      </c>
      <c r="E99" s="709">
        <v>293</v>
      </c>
      <c r="F99" s="709">
        <v>293</v>
      </c>
      <c r="G99" s="908">
        <v>293</v>
      </c>
      <c r="H99" s="605">
        <v>293</v>
      </c>
      <c r="I99" s="652">
        <f t="shared" si="4"/>
        <v>1</v>
      </c>
      <c r="J99" s="647" t="s">
        <v>454</v>
      </c>
      <c r="K99" s="763" t="s">
        <v>455</v>
      </c>
    </row>
    <row r="100" spans="1:11" ht="12.75">
      <c r="A100" s="681" t="s">
        <v>456</v>
      </c>
      <c r="B100" s="708">
        <v>120</v>
      </c>
      <c r="C100" s="709">
        <v>120</v>
      </c>
      <c r="D100" s="709">
        <v>120</v>
      </c>
      <c r="E100" s="709">
        <v>120</v>
      </c>
      <c r="F100" s="709">
        <v>120</v>
      </c>
      <c r="G100" s="908">
        <v>120</v>
      </c>
      <c r="H100" s="605">
        <v>111</v>
      </c>
      <c r="I100" s="652">
        <f t="shared" si="4"/>
        <v>0.925</v>
      </c>
      <c r="J100" s="647" t="s">
        <v>374</v>
      </c>
      <c r="K100" s="648" t="s">
        <v>430</v>
      </c>
    </row>
    <row r="101" spans="1:11" ht="12.75">
      <c r="A101" s="681" t="s">
        <v>457</v>
      </c>
      <c r="B101" s="712">
        <v>0</v>
      </c>
      <c r="C101" s="713">
        <v>0</v>
      </c>
      <c r="D101" s="713">
        <v>0</v>
      </c>
      <c r="E101" s="713">
        <v>0</v>
      </c>
      <c r="F101" s="713">
        <v>0</v>
      </c>
      <c r="G101" s="909">
        <v>0</v>
      </c>
      <c r="H101" s="569">
        <v>0</v>
      </c>
      <c r="I101" s="652" t="str">
        <f t="shared" si="4"/>
        <v>*</v>
      </c>
      <c r="J101" s="647" t="s">
        <v>458</v>
      </c>
      <c r="K101" s="648" t="s">
        <v>459</v>
      </c>
    </row>
    <row r="102" spans="1:11" ht="12.75">
      <c r="A102" s="681" t="s">
        <v>457</v>
      </c>
      <c r="B102" s="712">
        <v>0</v>
      </c>
      <c r="C102" s="713">
        <v>0</v>
      </c>
      <c r="D102" s="713">
        <v>0</v>
      </c>
      <c r="E102" s="713">
        <v>0</v>
      </c>
      <c r="F102" s="713">
        <v>0</v>
      </c>
      <c r="G102" s="909">
        <v>0</v>
      </c>
      <c r="H102" s="569">
        <v>0</v>
      </c>
      <c r="I102" s="652" t="str">
        <f t="shared" si="4"/>
        <v>*</v>
      </c>
      <c r="J102" s="647" t="s">
        <v>361</v>
      </c>
      <c r="K102" s="648" t="s">
        <v>362</v>
      </c>
    </row>
    <row r="103" spans="1:11" ht="12.75">
      <c r="A103" s="681" t="s">
        <v>457</v>
      </c>
      <c r="B103" s="712">
        <v>0</v>
      </c>
      <c r="C103" s="713">
        <v>0</v>
      </c>
      <c r="D103" s="713">
        <v>0</v>
      </c>
      <c r="E103" s="713">
        <v>0</v>
      </c>
      <c r="F103" s="713">
        <v>0</v>
      </c>
      <c r="G103" s="909">
        <v>0</v>
      </c>
      <c r="H103" s="569">
        <v>0</v>
      </c>
      <c r="I103" s="652" t="str">
        <f t="shared" si="4"/>
        <v>*</v>
      </c>
      <c r="J103" s="647" t="s">
        <v>424</v>
      </c>
      <c r="K103" s="648" t="s">
        <v>425</v>
      </c>
    </row>
    <row r="104" spans="1:13" ht="12.75">
      <c r="A104" s="681" t="s">
        <v>457</v>
      </c>
      <c r="B104" s="712">
        <v>267</v>
      </c>
      <c r="C104" s="713">
        <v>267</v>
      </c>
      <c r="D104" s="713">
        <v>267</v>
      </c>
      <c r="E104" s="713">
        <v>267</v>
      </c>
      <c r="F104" s="713">
        <v>267</v>
      </c>
      <c r="G104" s="909">
        <v>267</v>
      </c>
      <c r="H104" s="569">
        <v>229</v>
      </c>
      <c r="I104" s="652">
        <f t="shared" si="4"/>
        <v>0.8576779026217228</v>
      </c>
      <c r="J104" s="757" t="s">
        <v>426</v>
      </c>
      <c r="K104" s="658" t="s">
        <v>427</v>
      </c>
      <c r="M104" s="156"/>
    </row>
    <row r="105" spans="1:11" ht="12.75">
      <c r="A105" s="681" t="s">
        <v>457</v>
      </c>
      <c r="B105" s="708">
        <v>120</v>
      </c>
      <c r="C105" s="709">
        <v>235</v>
      </c>
      <c r="D105" s="709">
        <v>235</v>
      </c>
      <c r="E105" s="709">
        <v>235</v>
      </c>
      <c r="F105" s="709">
        <v>370</v>
      </c>
      <c r="G105" s="908">
        <v>370</v>
      </c>
      <c r="H105" s="605">
        <v>429</v>
      </c>
      <c r="I105" s="652">
        <f t="shared" si="4"/>
        <v>1.1594594594594594</v>
      </c>
      <c r="J105" s="757" t="s">
        <v>428</v>
      </c>
      <c r="K105" s="658" t="s">
        <v>429</v>
      </c>
    </row>
    <row r="106" spans="1:11" ht="12.75">
      <c r="A106" s="681" t="s">
        <v>457</v>
      </c>
      <c r="B106" s="708">
        <v>1174</v>
      </c>
      <c r="C106" s="709">
        <v>1174</v>
      </c>
      <c r="D106" s="709">
        <v>1174</v>
      </c>
      <c r="E106" s="709">
        <v>1174</v>
      </c>
      <c r="F106" s="709">
        <v>1174</v>
      </c>
      <c r="G106" s="908">
        <v>1174</v>
      </c>
      <c r="H106" s="605">
        <v>1152</v>
      </c>
      <c r="I106" s="652">
        <f t="shared" si="4"/>
        <v>0.9812606473594548</v>
      </c>
      <c r="J106" s="757" t="s">
        <v>370</v>
      </c>
      <c r="K106" s="743" t="s">
        <v>371</v>
      </c>
    </row>
    <row r="107" spans="1:11" ht="12.75">
      <c r="A107" s="681" t="s">
        <v>457</v>
      </c>
      <c r="B107" s="712">
        <v>1813</v>
      </c>
      <c r="C107" s="713">
        <v>1813</v>
      </c>
      <c r="D107" s="713">
        <v>1813</v>
      </c>
      <c r="E107" s="713">
        <v>1813</v>
      </c>
      <c r="F107" s="713">
        <v>1813</v>
      </c>
      <c r="G107" s="909">
        <v>1813</v>
      </c>
      <c r="H107" s="569">
        <v>1817</v>
      </c>
      <c r="I107" s="652">
        <f t="shared" si="4"/>
        <v>1.0022062879205735</v>
      </c>
      <c r="J107" s="757" t="s">
        <v>378</v>
      </c>
      <c r="K107" s="743" t="s">
        <v>379</v>
      </c>
    </row>
    <row r="108" spans="1:14" ht="12.75">
      <c r="A108" s="681" t="s">
        <v>457</v>
      </c>
      <c r="B108" s="712">
        <v>538</v>
      </c>
      <c r="C108" s="713">
        <v>538</v>
      </c>
      <c r="D108" s="713">
        <v>538</v>
      </c>
      <c r="E108" s="713">
        <v>538</v>
      </c>
      <c r="F108" s="713">
        <v>538</v>
      </c>
      <c r="G108" s="909">
        <v>630</v>
      </c>
      <c r="H108" s="569">
        <v>630</v>
      </c>
      <c r="I108" s="652">
        <f t="shared" si="4"/>
        <v>1</v>
      </c>
      <c r="J108" s="647" t="s">
        <v>337</v>
      </c>
      <c r="K108" s="648" t="s">
        <v>380</v>
      </c>
      <c r="M108" s="156"/>
      <c r="N108" s="156"/>
    </row>
    <row r="109" spans="1:11" ht="12.75">
      <c r="A109" s="681" t="s">
        <v>457</v>
      </c>
      <c r="B109" s="712">
        <v>196</v>
      </c>
      <c r="C109" s="713">
        <v>196</v>
      </c>
      <c r="D109" s="713">
        <v>196</v>
      </c>
      <c r="E109" s="713">
        <v>196</v>
      </c>
      <c r="F109" s="713">
        <v>251</v>
      </c>
      <c r="G109" s="909">
        <v>286</v>
      </c>
      <c r="H109" s="569">
        <v>286</v>
      </c>
      <c r="I109" s="652">
        <f t="shared" si="4"/>
        <v>1</v>
      </c>
      <c r="J109" s="647" t="s">
        <v>381</v>
      </c>
      <c r="K109" s="741" t="s">
        <v>382</v>
      </c>
    </row>
    <row r="110" spans="1:11" ht="12.75">
      <c r="A110" s="681" t="s">
        <v>457</v>
      </c>
      <c r="B110" s="712">
        <v>12</v>
      </c>
      <c r="C110" s="713">
        <v>18</v>
      </c>
      <c r="D110" s="713">
        <v>30</v>
      </c>
      <c r="E110" s="713">
        <v>30</v>
      </c>
      <c r="F110" s="713">
        <v>39</v>
      </c>
      <c r="G110" s="909">
        <v>45</v>
      </c>
      <c r="H110" s="569">
        <v>44</v>
      </c>
      <c r="I110" s="652">
        <f t="shared" si="4"/>
        <v>0.9777777777777777</v>
      </c>
      <c r="J110" s="757" t="s">
        <v>437</v>
      </c>
      <c r="K110" s="658" t="s">
        <v>460</v>
      </c>
    </row>
    <row r="111" spans="1:11" ht="12.75">
      <c r="A111" s="681" t="s">
        <v>457</v>
      </c>
      <c r="B111" s="712">
        <v>1302</v>
      </c>
      <c r="C111" s="713">
        <v>1302</v>
      </c>
      <c r="D111" s="713">
        <v>1302</v>
      </c>
      <c r="E111" s="713">
        <v>1302</v>
      </c>
      <c r="F111" s="713">
        <v>2104</v>
      </c>
      <c r="G111" s="909">
        <v>2404</v>
      </c>
      <c r="H111" s="569">
        <v>2404</v>
      </c>
      <c r="I111" s="652">
        <f t="shared" si="4"/>
        <v>1</v>
      </c>
      <c r="J111" s="757" t="s">
        <v>346</v>
      </c>
      <c r="K111" s="658" t="s">
        <v>440</v>
      </c>
    </row>
    <row r="112" spans="1:11" ht="12.75">
      <c r="A112" s="681" t="s">
        <v>457</v>
      </c>
      <c r="B112" s="712">
        <v>0</v>
      </c>
      <c r="C112" s="713">
        <v>0</v>
      </c>
      <c r="D112" s="713">
        <v>0</v>
      </c>
      <c r="E112" s="713">
        <v>0</v>
      </c>
      <c r="F112" s="713">
        <v>0</v>
      </c>
      <c r="G112" s="909">
        <v>0</v>
      </c>
      <c r="H112" s="569">
        <v>0</v>
      </c>
      <c r="I112" s="652" t="str">
        <f t="shared" si="4"/>
        <v>*</v>
      </c>
      <c r="J112" s="757" t="s">
        <v>332</v>
      </c>
      <c r="K112" s="658" t="s">
        <v>441</v>
      </c>
    </row>
    <row r="113" spans="1:11" ht="12.75">
      <c r="A113" s="681" t="s">
        <v>457</v>
      </c>
      <c r="B113" s="712">
        <v>0</v>
      </c>
      <c r="C113" s="713">
        <v>0</v>
      </c>
      <c r="D113" s="713">
        <v>0</v>
      </c>
      <c r="E113" s="713">
        <v>0</v>
      </c>
      <c r="F113" s="713">
        <v>0</v>
      </c>
      <c r="G113" s="909">
        <v>0</v>
      </c>
      <c r="H113" s="569">
        <v>1</v>
      </c>
      <c r="I113" s="652" t="str">
        <f t="shared" si="4"/>
        <v>*</v>
      </c>
      <c r="J113" s="757" t="s">
        <v>442</v>
      </c>
      <c r="K113" s="658" t="s">
        <v>443</v>
      </c>
    </row>
    <row r="114" spans="1:11" ht="12.75">
      <c r="A114" s="681" t="s">
        <v>457</v>
      </c>
      <c r="B114" s="712">
        <v>0</v>
      </c>
      <c r="C114" s="713">
        <v>0</v>
      </c>
      <c r="D114" s="713">
        <v>0</v>
      </c>
      <c r="E114" s="713">
        <v>0</v>
      </c>
      <c r="F114" s="713">
        <v>0</v>
      </c>
      <c r="G114" s="909">
        <v>0</v>
      </c>
      <c r="H114" s="569">
        <v>0</v>
      </c>
      <c r="I114" s="652" t="str">
        <f t="shared" si="4"/>
        <v>*</v>
      </c>
      <c r="J114" s="757" t="s">
        <v>444</v>
      </c>
      <c r="K114" s="658" t="s">
        <v>445</v>
      </c>
    </row>
    <row r="115" spans="1:13" ht="12.75">
      <c r="A115" s="681" t="s">
        <v>457</v>
      </c>
      <c r="B115" s="712">
        <v>978</v>
      </c>
      <c r="C115" s="713">
        <v>978</v>
      </c>
      <c r="D115" s="713">
        <v>978</v>
      </c>
      <c r="E115" s="713">
        <v>978</v>
      </c>
      <c r="F115" s="713">
        <v>978</v>
      </c>
      <c r="G115" s="909">
        <v>978</v>
      </c>
      <c r="H115" s="569">
        <v>976</v>
      </c>
      <c r="I115" s="652">
        <f t="shared" si="4"/>
        <v>0.9979550102249489</v>
      </c>
      <c r="J115" s="757" t="s">
        <v>391</v>
      </c>
      <c r="K115" s="658" t="s">
        <v>392</v>
      </c>
      <c r="M115" s="156"/>
    </row>
    <row r="116" spans="1:11" ht="12.75">
      <c r="A116" s="681" t="s">
        <v>461</v>
      </c>
      <c r="B116" s="712">
        <v>40</v>
      </c>
      <c r="C116" s="713">
        <v>40</v>
      </c>
      <c r="D116" s="713">
        <v>40</v>
      </c>
      <c r="E116" s="713">
        <v>40</v>
      </c>
      <c r="F116" s="713">
        <v>51</v>
      </c>
      <c r="G116" s="909">
        <v>51</v>
      </c>
      <c r="H116" s="714">
        <v>51</v>
      </c>
      <c r="I116" s="652">
        <f t="shared" si="4"/>
        <v>1</v>
      </c>
      <c r="J116" s="757" t="s">
        <v>372</v>
      </c>
      <c r="K116" s="658" t="s">
        <v>373</v>
      </c>
    </row>
    <row r="117" spans="1:11" ht="12.75">
      <c r="A117" s="681" t="s">
        <v>461</v>
      </c>
      <c r="B117" s="712">
        <v>92</v>
      </c>
      <c r="C117" s="713">
        <v>92</v>
      </c>
      <c r="D117" s="713">
        <v>92</v>
      </c>
      <c r="E117" s="713">
        <v>92</v>
      </c>
      <c r="F117" s="713">
        <v>143</v>
      </c>
      <c r="G117" s="909">
        <v>143</v>
      </c>
      <c r="H117" s="714">
        <v>148</v>
      </c>
      <c r="I117" s="652">
        <f t="shared" si="4"/>
        <v>1.034965034965035</v>
      </c>
      <c r="J117" s="757" t="s">
        <v>372</v>
      </c>
      <c r="K117" s="658" t="s">
        <v>373</v>
      </c>
    </row>
    <row r="118" spans="1:14" ht="12.75">
      <c r="A118" s="681" t="s">
        <v>461</v>
      </c>
      <c r="B118" s="712">
        <v>0</v>
      </c>
      <c r="C118" s="713">
        <v>0</v>
      </c>
      <c r="D118" s="713">
        <v>0</v>
      </c>
      <c r="E118" s="713">
        <v>0</v>
      </c>
      <c r="F118" s="713">
        <v>0</v>
      </c>
      <c r="G118" s="909">
        <v>0</v>
      </c>
      <c r="H118" s="569">
        <v>0</v>
      </c>
      <c r="I118" s="652" t="str">
        <f t="shared" si="4"/>
        <v>*</v>
      </c>
      <c r="J118" s="757" t="s">
        <v>431</v>
      </c>
      <c r="K118" s="759" t="s">
        <v>432</v>
      </c>
      <c r="N118" s="156"/>
    </row>
    <row r="119" spans="1:11" ht="12.75">
      <c r="A119" s="681" t="s">
        <v>461</v>
      </c>
      <c r="B119" s="712">
        <v>0</v>
      </c>
      <c r="C119" s="713">
        <v>0</v>
      </c>
      <c r="D119" s="713">
        <v>0</v>
      </c>
      <c r="E119" s="713">
        <v>0</v>
      </c>
      <c r="F119" s="713">
        <v>0</v>
      </c>
      <c r="G119" s="909">
        <v>0</v>
      </c>
      <c r="H119" s="569">
        <v>0</v>
      </c>
      <c r="I119" s="652" t="str">
        <f t="shared" si="4"/>
        <v>*</v>
      </c>
      <c r="J119" s="757" t="s">
        <v>343</v>
      </c>
      <c r="K119" s="658" t="s">
        <v>462</v>
      </c>
    </row>
    <row r="120" spans="1:13" ht="12.75">
      <c r="A120" s="681" t="s">
        <v>461</v>
      </c>
      <c r="B120" s="712">
        <v>1</v>
      </c>
      <c r="C120" s="713">
        <v>1</v>
      </c>
      <c r="D120" s="713">
        <v>1</v>
      </c>
      <c r="E120" s="713">
        <v>1</v>
      </c>
      <c r="F120" s="713">
        <v>2</v>
      </c>
      <c r="G120" s="909">
        <v>2</v>
      </c>
      <c r="H120" s="569">
        <v>2</v>
      </c>
      <c r="I120" s="652">
        <f t="shared" si="4"/>
        <v>1</v>
      </c>
      <c r="J120" s="757" t="s">
        <v>378</v>
      </c>
      <c r="K120" s="743" t="s">
        <v>379</v>
      </c>
      <c r="M120" s="156"/>
    </row>
    <row r="121" spans="1:13" ht="12.75">
      <c r="A121" s="681" t="s">
        <v>461</v>
      </c>
      <c r="B121" s="708">
        <v>178</v>
      </c>
      <c r="C121" s="709">
        <v>178</v>
      </c>
      <c r="D121" s="709">
        <v>178</v>
      </c>
      <c r="E121" s="709">
        <v>178</v>
      </c>
      <c r="F121" s="709">
        <v>178</v>
      </c>
      <c r="G121" s="908">
        <v>211</v>
      </c>
      <c r="H121" s="605">
        <v>211</v>
      </c>
      <c r="I121" s="652">
        <f t="shared" si="4"/>
        <v>1</v>
      </c>
      <c r="J121" s="757" t="s">
        <v>381</v>
      </c>
      <c r="K121" s="744" t="s">
        <v>382</v>
      </c>
      <c r="M121" s="156"/>
    </row>
    <row r="122" spans="1:13" ht="12.75">
      <c r="A122" s="906" t="s">
        <v>461</v>
      </c>
      <c r="B122" s="708">
        <v>0</v>
      </c>
      <c r="C122" s="709">
        <v>0</v>
      </c>
      <c r="D122" s="709">
        <v>0</v>
      </c>
      <c r="E122" s="709">
        <v>0</v>
      </c>
      <c r="F122" s="709">
        <v>0</v>
      </c>
      <c r="G122" s="908">
        <v>3</v>
      </c>
      <c r="H122" s="605">
        <v>2</v>
      </c>
      <c r="I122" s="652">
        <f t="shared" si="4"/>
        <v>0.6666666666666666</v>
      </c>
      <c r="J122" s="757" t="s">
        <v>490</v>
      </c>
      <c r="K122" s="744" t="s">
        <v>491</v>
      </c>
      <c r="M122" s="156"/>
    </row>
    <row r="123" spans="1:11" ht="12.75">
      <c r="A123" s="681" t="s">
        <v>463</v>
      </c>
      <c r="B123" s="708">
        <v>0</v>
      </c>
      <c r="C123" s="709">
        <v>0</v>
      </c>
      <c r="D123" s="709">
        <v>0</v>
      </c>
      <c r="E123" s="709">
        <v>0</v>
      </c>
      <c r="F123" s="709">
        <v>0</v>
      </c>
      <c r="G123" s="908">
        <v>0</v>
      </c>
      <c r="H123" s="605">
        <v>0</v>
      </c>
      <c r="I123" s="652" t="str">
        <f t="shared" si="4"/>
        <v>*</v>
      </c>
      <c r="J123" s="757" t="s">
        <v>422</v>
      </c>
      <c r="K123" s="658" t="s">
        <v>423</v>
      </c>
    </row>
    <row r="124" spans="1:11" ht="12.75">
      <c r="A124" s="681" t="s">
        <v>464</v>
      </c>
      <c r="B124" s="708">
        <v>0</v>
      </c>
      <c r="C124" s="709">
        <v>0</v>
      </c>
      <c r="D124" s="709">
        <v>120</v>
      </c>
      <c r="E124" s="709">
        <v>120</v>
      </c>
      <c r="F124" s="709">
        <v>120</v>
      </c>
      <c r="G124" s="908">
        <v>120</v>
      </c>
      <c r="H124" s="605">
        <v>120</v>
      </c>
      <c r="I124" s="652">
        <f t="shared" si="4"/>
        <v>1</v>
      </c>
      <c r="J124" s="757" t="s">
        <v>368</v>
      </c>
      <c r="K124" s="658" t="s">
        <v>465</v>
      </c>
    </row>
    <row r="125" spans="1:13" ht="12.75">
      <c r="A125" s="681" t="s">
        <v>464</v>
      </c>
      <c r="B125" s="708">
        <v>0</v>
      </c>
      <c r="C125" s="709">
        <v>0</v>
      </c>
      <c r="D125" s="709">
        <v>0</v>
      </c>
      <c r="E125" s="709">
        <v>0</v>
      </c>
      <c r="F125" s="709">
        <v>0</v>
      </c>
      <c r="G125" s="908">
        <v>0</v>
      </c>
      <c r="H125" s="605">
        <v>11</v>
      </c>
      <c r="I125" s="652" t="str">
        <f t="shared" si="4"/>
        <v>*</v>
      </c>
      <c r="J125" s="757" t="s">
        <v>372</v>
      </c>
      <c r="K125" s="658" t="s">
        <v>373</v>
      </c>
      <c r="M125" s="156"/>
    </row>
    <row r="126" spans="1:13" ht="12.75">
      <c r="A126" s="681" t="s">
        <v>464</v>
      </c>
      <c r="B126" s="708">
        <v>0</v>
      </c>
      <c r="C126" s="709">
        <v>0</v>
      </c>
      <c r="D126" s="709">
        <v>0</v>
      </c>
      <c r="E126" s="709">
        <v>0</v>
      </c>
      <c r="F126" s="709">
        <v>0</v>
      </c>
      <c r="G126" s="908">
        <v>0</v>
      </c>
      <c r="H126" s="605">
        <v>25</v>
      </c>
      <c r="I126" s="652" t="str">
        <f t="shared" si="4"/>
        <v>*</v>
      </c>
      <c r="J126" s="647" t="s">
        <v>422</v>
      </c>
      <c r="K126" s="648" t="s">
        <v>423</v>
      </c>
      <c r="M126" s="156"/>
    </row>
    <row r="127" spans="1:14" ht="12.75">
      <c r="A127" s="681" t="s">
        <v>464</v>
      </c>
      <c r="B127" s="708">
        <v>0</v>
      </c>
      <c r="C127" s="709">
        <v>0</v>
      </c>
      <c r="D127" s="709">
        <v>0</v>
      </c>
      <c r="E127" s="709">
        <v>0</v>
      </c>
      <c r="F127" s="709">
        <v>0</v>
      </c>
      <c r="G127" s="908">
        <v>0</v>
      </c>
      <c r="H127" s="605">
        <v>0</v>
      </c>
      <c r="I127" s="652" t="str">
        <f aca="true" t="shared" si="5" ref="I127:I188">IF(OR(H127=0,G127=0),"*",H127/G127)</f>
        <v>*</v>
      </c>
      <c r="J127" s="647" t="s">
        <v>374</v>
      </c>
      <c r="K127" s="648" t="s">
        <v>430</v>
      </c>
      <c r="N127" s="156"/>
    </row>
    <row r="128" spans="1:13" ht="12.75">
      <c r="A128" s="681" t="s">
        <v>464</v>
      </c>
      <c r="B128" s="708">
        <v>0</v>
      </c>
      <c r="C128" s="709">
        <v>0</v>
      </c>
      <c r="D128" s="709">
        <v>0</v>
      </c>
      <c r="E128" s="709">
        <v>0</v>
      </c>
      <c r="F128" s="709">
        <v>0</v>
      </c>
      <c r="G128" s="908">
        <v>0</v>
      </c>
      <c r="H128" s="605">
        <v>0</v>
      </c>
      <c r="I128" s="652" t="str">
        <f t="shared" si="5"/>
        <v>*</v>
      </c>
      <c r="J128" s="647" t="s">
        <v>337</v>
      </c>
      <c r="K128" s="648" t="s">
        <v>380</v>
      </c>
      <c r="M128" s="156"/>
    </row>
    <row r="129" spans="1:11" ht="12.75">
      <c r="A129" s="681" t="s">
        <v>464</v>
      </c>
      <c r="B129" s="708">
        <v>0</v>
      </c>
      <c r="C129" s="709">
        <v>0</v>
      </c>
      <c r="D129" s="709">
        <v>0</v>
      </c>
      <c r="E129" s="709">
        <v>0</v>
      </c>
      <c r="F129" s="709">
        <v>0</v>
      </c>
      <c r="G129" s="908">
        <v>20</v>
      </c>
      <c r="H129" s="605">
        <v>20</v>
      </c>
      <c r="I129" s="652">
        <f t="shared" si="5"/>
        <v>1</v>
      </c>
      <c r="J129" s="647" t="s">
        <v>381</v>
      </c>
      <c r="K129" s="648" t="s">
        <v>382</v>
      </c>
    </row>
    <row r="130" spans="1:11" ht="12.75">
      <c r="A130" s="681" t="s">
        <v>464</v>
      </c>
      <c r="B130" s="708">
        <v>0</v>
      </c>
      <c r="C130" s="709">
        <v>0</v>
      </c>
      <c r="D130" s="709">
        <v>0</v>
      </c>
      <c r="E130" s="709">
        <v>0</v>
      </c>
      <c r="F130" s="709">
        <v>0</v>
      </c>
      <c r="G130" s="908">
        <v>2</v>
      </c>
      <c r="H130" s="605">
        <v>19</v>
      </c>
      <c r="I130" s="652">
        <f t="shared" si="5"/>
        <v>9.5</v>
      </c>
      <c r="J130" s="647" t="s">
        <v>404</v>
      </c>
      <c r="K130" s="648" t="s">
        <v>436</v>
      </c>
    </row>
    <row r="131" spans="1:13" ht="12.75">
      <c r="A131" s="681" t="s">
        <v>464</v>
      </c>
      <c r="B131" s="708">
        <v>0</v>
      </c>
      <c r="C131" s="709">
        <v>100</v>
      </c>
      <c r="D131" s="709">
        <v>100</v>
      </c>
      <c r="E131" s="709">
        <v>100</v>
      </c>
      <c r="F131" s="709">
        <v>100</v>
      </c>
      <c r="G131" s="908">
        <v>100</v>
      </c>
      <c r="H131" s="605">
        <v>100</v>
      </c>
      <c r="I131" s="652">
        <f t="shared" si="5"/>
        <v>1</v>
      </c>
      <c r="J131" s="647" t="s">
        <v>466</v>
      </c>
      <c r="K131" s="648" t="s">
        <v>467</v>
      </c>
      <c r="M131" s="156"/>
    </row>
    <row r="132" spans="1:11" ht="12.75">
      <c r="A132" s="681" t="s">
        <v>464</v>
      </c>
      <c r="B132" s="712">
        <v>0</v>
      </c>
      <c r="C132" s="713">
        <v>0</v>
      </c>
      <c r="D132" s="713">
        <v>0</v>
      </c>
      <c r="E132" s="713">
        <v>0</v>
      </c>
      <c r="F132" s="713">
        <v>0</v>
      </c>
      <c r="G132" s="909">
        <v>0</v>
      </c>
      <c r="H132" s="605">
        <v>0</v>
      </c>
      <c r="I132" s="652" t="str">
        <f t="shared" si="5"/>
        <v>*</v>
      </c>
      <c r="J132" s="647" t="s">
        <v>353</v>
      </c>
      <c r="K132" s="648" t="s">
        <v>468</v>
      </c>
    </row>
    <row r="133" spans="1:11" ht="12.75">
      <c r="A133" s="681" t="s">
        <v>469</v>
      </c>
      <c r="B133" s="712">
        <v>0</v>
      </c>
      <c r="C133" s="713">
        <v>0</v>
      </c>
      <c r="D133" s="713">
        <v>0</v>
      </c>
      <c r="E133" s="713">
        <v>0</v>
      </c>
      <c r="F133" s="713">
        <v>0</v>
      </c>
      <c r="G133" s="909">
        <v>0</v>
      </c>
      <c r="H133" s="605">
        <v>0</v>
      </c>
      <c r="I133" s="652" t="str">
        <f t="shared" si="5"/>
        <v>*</v>
      </c>
      <c r="J133" s="647" t="s">
        <v>420</v>
      </c>
      <c r="K133" s="648" t="s">
        <v>421</v>
      </c>
    </row>
    <row r="134" spans="1:11" ht="12.75">
      <c r="A134" s="681" t="s">
        <v>469</v>
      </c>
      <c r="B134" s="712">
        <v>0</v>
      </c>
      <c r="C134" s="713">
        <v>0</v>
      </c>
      <c r="D134" s="713">
        <v>0</v>
      </c>
      <c r="E134" s="713">
        <v>0</v>
      </c>
      <c r="F134" s="713">
        <v>0</v>
      </c>
      <c r="G134" s="909">
        <v>0</v>
      </c>
      <c r="H134" s="605">
        <v>0</v>
      </c>
      <c r="I134" s="652" t="str">
        <f t="shared" si="5"/>
        <v>*</v>
      </c>
      <c r="J134" s="647" t="s">
        <v>372</v>
      </c>
      <c r="K134" s="658" t="s">
        <v>373</v>
      </c>
    </row>
    <row r="135" spans="1:11" ht="12.75">
      <c r="A135" s="681" t="s">
        <v>469</v>
      </c>
      <c r="B135" s="712">
        <v>0</v>
      </c>
      <c r="C135" s="713">
        <v>0</v>
      </c>
      <c r="D135" s="713">
        <v>0</v>
      </c>
      <c r="E135" s="713">
        <v>0</v>
      </c>
      <c r="F135" s="713">
        <v>0</v>
      </c>
      <c r="G135" s="909">
        <v>0</v>
      </c>
      <c r="H135" s="605">
        <v>0</v>
      </c>
      <c r="I135" s="652" t="str">
        <f t="shared" si="5"/>
        <v>*</v>
      </c>
      <c r="J135" s="647" t="s">
        <v>422</v>
      </c>
      <c r="K135" s="648" t="s">
        <v>423</v>
      </c>
    </row>
    <row r="136" spans="1:11" ht="12.75">
      <c r="A136" s="681" t="s">
        <v>469</v>
      </c>
      <c r="B136" s="712">
        <v>0</v>
      </c>
      <c r="C136" s="713">
        <v>0</v>
      </c>
      <c r="D136" s="713">
        <v>0</v>
      </c>
      <c r="E136" s="713">
        <v>0</v>
      </c>
      <c r="F136" s="713">
        <v>0</v>
      </c>
      <c r="G136" s="909">
        <v>0</v>
      </c>
      <c r="H136" s="605">
        <v>0</v>
      </c>
      <c r="I136" s="652" t="str">
        <f t="shared" si="5"/>
        <v>*</v>
      </c>
      <c r="J136" s="647" t="s">
        <v>378</v>
      </c>
      <c r="K136" s="743" t="s">
        <v>379</v>
      </c>
    </row>
    <row r="137" spans="1:11" ht="12.75">
      <c r="A137" s="681" t="s">
        <v>469</v>
      </c>
      <c r="B137" s="712">
        <v>0</v>
      </c>
      <c r="C137" s="713">
        <v>0</v>
      </c>
      <c r="D137" s="713">
        <v>0</v>
      </c>
      <c r="E137" s="713">
        <v>0</v>
      </c>
      <c r="F137" s="713">
        <v>0</v>
      </c>
      <c r="G137" s="909">
        <v>0</v>
      </c>
      <c r="H137" s="605">
        <v>0</v>
      </c>
      <c r="I137" s="652" t="str">
        <f t="shared" si="5"/>
        <v>*</v>
      </c>
      <c r="J137" s="647" t="s">
        <v>383</v>
      </c>
      <c r="K137" s="648" t="s">
        <v>435</v>
      </c>
    </row>
    <row r="138" spans="1:11" ht="12.75">
      <c r="A138" s="681" t="s">
        <v>470</v>
      </c>
      <c r="B138" s="712">
        <v>0</v>
      </c>
      <c r="C138" s="713">
        <v>0</v>
      </c>
      <c r="D138" s="713">
        <v>0</v>
      </c>
      <c r="E138" s="713">
        <v>0</v>
      </c>
      <c r="F138" s="713">
        <v>17</v>
      </c>
      <c r="G138" s="909">
        <v>17</v>
      </c>
      <c r="H138" s="605">
        <v>16</v>
      </c>
      <c r="I138" s="652">
        <f t="shared" si="5"/>
        <v>0.9411764705882353</v>
      </c>
      <c r="J138" s="647" t="s">
        <v>422</v>
      </c>
      <c r="K138" s="648" t="s">
        <v>423</v>
      </c>
    </row>
    <row r="139" spans="1:13" ht="12.75">
      <c r="A139" s="681" t="s">
        <v>470</v>
      </c>
      <c r="B139" s="712">
        <v>0</v>
      </c>
      <c r="C139" s="713">
        <v>0</v>
      </c>
      <c r="D139" s="713">
        <v>0</v>
      </c>
      <c r="E139" s="713">
        <v>0</v>
      </c>
      <c r="F139" s="713">
        <v>0</v>
      </c>
      <c r="G139" s="909">
        <v>0</v>
      </c>
      <c r="H139" s="605">
        <v>0</v>
      </c>
      <c r="I139" s="652" t="str">
        <f t="shared" si="5"/>
        <v>*</v>
      </c>
      <c r="J139" s="757" t="s">
        <v>424</v>
      </c>
      <c r="K139" s="658" t="s">
        <v>425</v>
      </c>
      <c r="M139" s="156"/>
    </row>
    <row r="140" spans="1:13" ht="12.75">
      <c r="A140" s="906" t="s">
        <v>470</v>
      </c>
      <c r="B140" s="712">
        <v>0</v>
      </c>
      <c r="C140" s="713">
        <v>0</v>
      </c>
      <c r="D140" s="713">
        <v>0</v>
      </c>
      <c r="E140" s="713">
        <v>0</v>
      </c>
      <c r="F140" s="713">
        <v>0</v>
      </c>
      <c r="G140" s="909">
        <v>0</v>
      </c>
      <c r="H140" s="605">
        <v>7</v>
      </c>
      <c r="I140" s="652" t="str">
        <f t="shared" si="5"/>
        <v>*</v>
      </c>
      <c r="J140" s="715" t="s">
        <v>378</v>
      </c>
      <c r="K140" s="956" t="s">
        <v>379</v>
      </c>
      <c r="M140" s="156"/>
    </row>
    <row r="141" spans="1:11" ht="12.75">
      <c r="A141" s="681" t="s">
        <v>470</v>
      </c>
      <c r="B141" s="712">
        <v>0</v>
      </c>
      <c r="C141" s="713">
        <v>0</v>
      </c>
      <c r="D141" s="713">
        <v>0</v>
      </c>
      <c r="E141" s="713">
        <v>0</v>
      </c>
      <c r="F141" s="713">
        <v>0</v>
      </c>
      <c r="G141" s="909">
        <v>0</v>
      </c>
      <c r="H141" s="605">
        <v>0</v>
      </c>
      <c r="I141" s="652" t="str">
        <f t="shared" si="5"/>
        <v>*</v>
      </c>
      <c r="J141" s="764" t="s">
        <v>383</v>
      </c>
      <c r="K141" s="685" t="s">
        <v>435</v>
      </c>
    </row>
    <row r="142" spans="1:11" ht="12.75">
      <c r="A142" s="681" t="s">
        <v>471</v>
      </c>
      <c r="B142" s="712">
        <v>0</v>
      </c>
      <c r="C142" s="713">
        <v>0</v>
      </c>
      <c r="D142" s="713">
        <v>0</v>
      </c>
      <c r="E142" s="713">
        <v>0</v>
      </c>
      <c r="F142" s="713">
        <v>0</v>
      </c>
      <c r="G142" s="909">
        <v>0</v>
      </c>
      <c r="H142" s="605">
        <v>1</v>
      </c>
      <c r="I142" s="652" t="str">
        <f t="shared" si="5"/>
        <v>*</v>
      </c>
      <c r="J142" s="715" t="s">
        <v>368</v>
      </c>
      <c r="K142" s="658" t="s">
        <v>465</v>
      </c>
    </row>
    <row r="143" spans="1:11" ht="12.75">
      <c r="A143" s="681" t="s">
        <v>471</v>
      </c>
      <c r="B143" s="712">
        <v>0</v>
      </c>
      <c r="C143" s="713">
        <v>0</v>
      </c>
      <c r="D143" s="713">
        <v>0</v>
      </c>
      <c r="E143" s="713">
        <v>0</v>
      </c>
      <c r="F143" s="713">
        <v>0</v>
      </c>
      <c r="G143" s="909">
        <v>0</v>
      </c>
      <c r="H143" s="605">
        <v>18</v>
      </c>
      <c r="I143" s="652" t="str">
        <f t="shared" si="5"/>
        <v>*</v>
      </c>
      <c r="J143" s="715" t="s">
        <v>361</v>
      </c>
      <c r="K143" s="658" t="s">
        <v>362</v>
      </c>
    </row>
    <row r="144" spans="1:13" ht="12.75">
      <c r="A144" s="681" t="s">
        <v>472</v>
      </c>
      <c r="B144" s="712">
        <v>0</v>
      </c>
      <c r="C144" s="713">
        <v>0</v>
      </c>
      <c r="D144" s="713">
        <v>0</v>
      </c>
      <c r="E144" s="713">
        <v>0</v>
      </c>
      <c r="F144" s="713">
        <v>0</v>
      </c>
      <c r="G144" s="909">
        <v>0</v>
      </c>
      <c r="H144" s="605">
        <v>34</v>
      </c>
      <c r="I144" s="652" t="str">
        <f t="shared" si="5"/>
        <v>*</v>
      </c>
      <c r="J144" s="757" t="s">
        <v>372</v>
      </c>
      <c r="K144" s="658" t="s">
        <v>373</v>
      </c>
      <c r="M144" s="156"/>
    </row>
    <row r="145" spans="1:11" ht="12.75">
      <c r="A145" s="681" t="s">
        <v>472</v>
      </c>
      <c r="B145" s="712">
        <v>0</v>
      </c>
      <c r="C145" s="713">
        <v>0</v>
      </c>
      <c r="D145" s="713">
        <v>0</v>
      </c>
      <c r="E145" s="713">
        <v>0</v>
      </c>
      <c r="F145" s="713">
        <v>0</v>
      </c>
      <c r="G145" s="909">
        <v>0</v>
      </c>
      <c r="H145" s="605">
        <v>2</v>
      </c>
      <c r="I145" s="652" t="str">
        <f t="shared" si="5"/>
        <v>*</v>
      </c>
      <c r="J145" s="647" t="s">
        <v>422</v>
      </c>
      <c r="K145" s="658" t="s">
        <v>423</v>
      </c>
    </row>
    <row r="146" spans="1:11" ht="12.75">
      <c r="A146" s="681" t="s">
        <v>472</v>
      </c>
      <c r="B146" s="760">
        <v>40</v>
      </c>
      <c r="C146" s="761">
        <v>40</v>
      </c>
      <c r="D146" s="761">
        <v>40</v>
      </c>
      <c r="E146" s="761">
        <v>40</v>
      </c>
      <c r="F146" s="761">
        <v>40</v>
      </c>
      <c r="G146" s="917">
        <v>40</v>
      </c>
      <c r="H146" s="569">
        <v>34</v>
      </c>
      <c r="I146" s="652">
        <f t="shared" si="5"/>
        <v>0.85</v>
      </c>
      <c r="J146" s="647" t="s">
        <v>424</v>
      </c>
      <c r="K146" s="658" t="s">
        <v>425</v>
      </c>
    </row>
    <row r="147" spans="1:13" ht="12.75">
      <c r="A147" s="681" t="s">
        <v>472</v>
      </c>
      <c r="B147" s="760">
        <v>30</v>
      </c>
      <c r="C147" s="761">
        <v>30</v>
      </c>
      <c r="D147" s="761">
        <v>30</v>
      </c>
      <c r="E147" s="761">
        <v>30</v>
      </c>
      <c r="F147" s="761">
        <v>30</v>
      </c>
      <c r="G147" s="917">
        <v>30</v>
      </c>
      <c r="H147" s="569">
        <v>0</v>
      </c>
      <c r="I147" s="652" t="str">
        <f t="shared" si="5"/>
        <v>*</v>
      </c>
      <c r="J147" s="757" t="s">
        <v>426</v>
      </c>
      <c r="K147" s="658" t="s">
        <v>427</v>
      </c>
      <c r="M147" s="156"/>
    </row>
    <row r="148" spans="1:11" ht="12.75">
      <c r="A148" s="681" t="s">
        <v>472</v>
      </c>
      <c r="B148" s="760">
        <v>259</v>
      </c>
      <c r="C148" s="761">
        <v>259</v>
      </c>
      <c r="D148" s="761">
        <v>259</v>
      </c>
      <c r="E148" s="761">
        <v>259</v>
      </c>
      <c r="F148" s="761">
        <v>259</v>
      </c>
      <c r="G148" s="917">
        <v>259</v>
      </c>
      <c r="H148" s="569">
        <v>0</v>
      </c>
      <c r="I148" s="652" t="str">
        <f t="shared" si="5"/>
        <v>*</v>
      </c>
      <c r="J148" s="757" t="s">
        <v>428</v>
      </c>
      <c r="K148" s="658" t="s">
        <v>429</v>
      </c>
    </row>
    <row r="149" spans="1:11" ht="12.75">
      <c r="A149" s="681" t="s">
        <v>472</v>
      </c>
      <c r="B149" s="760">
        <v>30</v>
      </c>
      <c r="C149" s="761">
        <v>30</v>
      </c>
      <c r="D149" s="761">
        <v>30</v>
      </c>
      <c r="E149" s="761">
        <v>30</v>
      </c>
      <c r="F149" s="761">
        <v>30</v>
      </c>
      <c r="G149" s="917">
        <v>30</v>
      </c>
      <c r="H149" s="569">
        <v>0</v>
      </c>
      <c r="I149" s="652" t="str">
        <f t="shared" si="5"/>
        <v>*</v>
      </c>
      <c r="J149" s="757" t="s">
        <v>370</v>
      </c>
      <c r="K149" s="743" t="s">
        <v>371</v>
      </c>
    </row>
    <row r="150" spans="1:11" ht="12.75">
      <c r="A150" s="681" t="s">
        <v>472</v>
      </c>
      <c r="B150" s="760">
        <v>0</v>
      </c>
      <c r="C150" s="761">
        <v>0</v>
      </c>
      <c r="D150" s="761">
        <v>0</v>
      </c>
      <c r="E150" s="761">
        <v>0</v>
      </c>
      <c r="F150" s="761">
        <v>0</v>
      </c>
      <c r="G150" s="917">
        <v>0</v>
      </c>
      <c r="H150" s="569">
        <v>1</v>
      </c>
      <c r="I150" s="652" t="str">
        <f t="shared" si="5"/>
        <v>*</v>
      </c>
      <c r="J150" s="757" t="s">
        <v>473</v>
      </c>
      <c r="K150" s="743" t="s">
        <v>474</v>
      </c>
    </row>
    <row r="151" spans="1:11" ht="12.75">
      <c r="A151" s="681" t="s">
        <v>472</v>
      </c>
      <c r="B151" s="760">
        <v>879</v>
      </c>
      <c r="C151" s="761">
        <v>879</v>
      </c>
      <c r="D151" s="761">
        <v>879</v>
      </c>
      <c r="E151" s="761">
        <v>879</v>
      </c>
      <c r="F151" s="761">
        <v>879</v>
      </c>
      <c r="G151" s="917">
        <v>879</v>
      </c>
      <c r="H151" s="569">
        <v>617</v>
      </c>
      <c r="I151" s="652">
        <f t="shared" si="5"/>
        <v>0.70193401592719</v>
      </c>
      <c r="J151" s="757" t="s">
        <v>378</v>
      </c>
      <c r="K151" s="743" t="s">
        <v>379</v>
      </c>
    </row>
    <row r="152" spans="1:11" ht="12.75">
      <c r="A152" s="681" t="s">
        <v>472</v>
      </c>
      <c r="B152" s="760">
        <v>337</v>
      </c>
      <c r="C152" s="761">
        <v>337</v>
      </c>
      <c r="D152" s="761">
        <v>337</v>
      </c>
      <c r="E152" s="761">
        <v>337</v>
      </c>
      <c r="F152" s="761">
        <v>337</v>
      </c>
      <c r="G152" s="917">
        <v>337</v>
      </c>
      <c r="H152" s="569">
        <v>398</v>
      </c>
      <c r="I152" s="652">
        <f t="shared" si="5"/>
        <v>1.1810089020771513</v>
      </c>
      <c r="J152" s="757" t="s">
        <v>337</v>
      </c>
      <c r="K152" s="658" t="s">
        <v>380</v>
      </c>
    </row>
    <row r="153" spans="1:13" ht="12.75">
      <c r="A153" s="681" t="s">
        <v>472</v>
      </c>
      <c r="B153" s="765">
        <v>365</v>
      </c>
      <c r="C153" s="766">
        <v>365</v>
      </c>
      <c r="D153" s="766">
        <v>365</v>
      </c>
      <c r="E153" s="766">
        <v>365</v>
      </c>
      <c r="F153" s="766">
        <v>365</v>
      </c>
      <c r="G153" s="918">
        <v>365</v>
      </c>
      <c r="H153" s="605">
        <v>409</v>
      </c>
      <c r="I153" s="652">
        <f t="shared" si="5"/>
        <v>1.1205479452054794</v>
      </c>
      <c r="J153" s="757" t="s">
        <v>381</v>
      </c>
      <c r="K153" s="744" t="s">
        <v>382</v>
      </c>
      <c r="M153" s="156"/>
    </row>
    <row r="154" spans="1:11" ht="12.75">
      <c r="A154" s="681" t="s">
        <v>472</v>
      </c>
      <c r="B154" s="760">
        <v>600</v>
      </c>
      <c r="C154" s="761">
        <v>600</v>
      </c>
      <c r="D154" s="761">
        <v>600</v>
      </c>
      <c r="E154" s="761">
        <v>600</v>
      </c>
      <c r="F154" s="761">
        <v>600</v>
      </c>
      <c r="G154" s="917">
        <v>725</v>
      </c>
      <c r="H154" s="569">
        <v>725</v>
      </c>
      <c r="I154" s="652">
        <f t="shared" si="5"/>
        <v>1</v>
      </c>
      <c r="J154" s="647" t="s">
        <v>391</v>
      </c>
      <c r="K154" s="658" t="s">
        <v>392</v>
      </c>
    </row>
    <row r="155" spans="1:11" ht="12.75">
      <c r="A155" s="681" t="s">
        <v>472</v>
      </c>
      <c r="B155" s="712">
        <v>0</v>
      </c>
      <c r="C155" s="713">
        <v>0</v>
      </c>
      <c r="D155" s="713">
        <v>0</v>
      </c>
      <c r="E155" s="713">
        <v>0</v>
      </c>
      <c r="F155" s="713">
        <v>30</v>
      </c>
      <c r="G155" s="909">
        <v>35</v>
      </c>
      <c r="H155" s="569">
        <v>35</v>
      </c>
      <c r="I155" s="652">
        <f t="shared" si="5"/>
        <v>1</v>
      </c>
      <c r="J155" s="647" t="s">
        <v>383</v>
      </c>
      <c r="K155" s="658" t="s">
        <v>435</v>
      </c>
    </row>
    <row r="156" spans="1:11" ht="12.75">
      <c r="A156" s="681" t="s">
        <v>472</v>
      </c>
      <c r="B156" s="712">
        <v>0</v>
      </c>
      <c r="C156" s="713">
        <v>300</v>
      </c>
      <c r="D156" s="713">
        <v>300</v>
      </c>
      <c r="E156" s="713">
        <v>300</v>
      </c>
      <c r="F156" s="713">
        <v>342</v>
      </c>
      <c r="G156" s="909">
        <v>436</v>
      </c>
      <c r="H156" s="569">
        <v>436</v>
      </c>
      <c r="I156" s="652">
        <f t="shared" si="5"/>
        <v>1</v>
      </c>
      <c r="J156" s="647" t="s">
        <v>404</v>
      </c>
      <c r="K156" s="658" t="s">
        <v>436</v>
      </c>
    </row>
    <row r="157" spans="1:11" ht="12.75">
      <c r="A157" s="681" t="s">
        <v>472</v>
      </c>
      <c r="B157" s="712">
        <v>0</v>
      </c>
      <c r="C157" s="713">
        <v>0</v>
      </c>
      <c r="D157" s="713">
        <v>0</v>
      </c>
      <c r="E157" s="713">
        <v>0</v>
      </c>
      <c r="F157" s="713">
        <v>10</v>
      </c>
      <c r="G157" s="909">
        <v>10</v>
      </c>
      <c r="H157" s="569">
        <v>10</v>
      </c>
      <c r="I157" s="652">
        <f t="shared" si="5"/>
        <v>1</v>
      </c>
      <c r="J157" s="647" t="s">
        <v>437</v>
      </c>
      <c r="K157" s="658" t="s">
        <v>438</v>
      </c>
    </row>
    <row r="158" spans="1:11" ht="12.75">
      <c r="A158" s="681" t="s">
        <v>472</v>
      </c>
      <c r="B158" s="712">
        <v>0</v>
      </c>
      <c r="C158" s="713">
        <v>0</v>
      </c>
      <c r="D158" s="713">
        <v>0</v>
      </c>
      <c r="E158" s="713">
        <v>0</v>
      </c>
      <c r="F158" s="713">
        <v>3</v>
      </c>
      <c r="G158" s="909">
        <v>3</v>
      </c>
      <c r="H158" s="569">
        <v>3</v>
      </c>
      <c r="I158" s="652">
        <f t="shared" si="5"/>
        <v>1</v>
      </c>
      <c r="J158" s="647" t="s">
        <v>385</v>
      </c>
      <c r="K158" s="658" t="s">
        <v>386</v>
      </c>
    </row>
    <row r="159" spans="1:11" ht="12.75">
      <c r="A159" s="681" t="s">
        <v>475</v>
      </c>
      <c r="B159" s="650">
        <v>0</v>
      </c>
      <c r="C159" s="650">
        <v>0</v>
      </c>
      <c r="D159" s="650">
        <v>0</v>
      </c>
      <c r="E159" s="650">
        <v>0</v>
      </c>
      <c r="F159" s="650">
        <v>0</v>
      </c>
      <c r="G159" s="916">
        <v>0</v>
      </c>
      <c r="H159" s="569">
        <v>0</v>
      </c>
      <c r="I159" s="652" t="str">
        <f t="shared" si="5"/>
        <v>*</v>
      </c>
      <c r="J159" s="647" t="s">
        <v>391</v>
      </c>
      <c r="K159" s="658" t="s">
        <v>392</v>
      </c>
    </row>
    <row r="160" spans="1:11" ht="12.75">
      <c r="A160" s="681" t="s">
        <v>475</v>
      </c>
      <c r="B160" s="650">
        <v>0</v>
      </c>
      <c r="C160" s="650">
        <v>0</v>
      </c>
      <c r="D160" s="650">
        <v>0</v>
      </c>
      <c r="E160" s="650">
        <v>0</v>
      </c>
      <c r="F160" s="650">
        <v>0</v>
      </c>
      <c r="G160" s="916">
        <v>0</v>
      </c>
      <c r="H160" s="569">
        <v>0</v>
      </c>
      <c r="I160" s="652" t="str">
        <f t="shared" si="5"/>
        <v>*</v>
      </c>
      <c r="J160" s="647" t="s">
        <v>366</v>
      </c>
      <c r="K160" s="648" t="s">
        <v>367</v>
      </c>
    </row>
    <row r="161" spans="1:11" ht="12.75">
      <c r="A161" s="681" t="s">
        <v>475</v>
      </c>
      <c r="B161" s="650">
        <v>0</v>
      </c>
      <c r="C161" s="650">
        <v>0</v>
      </c>
      <c r="D161" s="650">
        <v>0</v>
      </c>
      <c r="E161" s="650">
        <v>0</v>
      </c>
      <c r="F161" s="650">
        <v>0</v>
      </c>
      <c r="G161" s="916">
        <v>0</v>
      </c>
      <c r="H161" s="569">
        <v>0</v>
      </c>
      <c r="I161" s="652" t="str">
        <f t="shared" si="5"/>
        <v>*</v>
      </c>
      <c r="J161" s="647" t="s">
        <v>372</v>
      </c>
      <c r="K161" s="658" t="s">
        <v>373</v>
      </c>
    </row>
    <row r="162" spans="1:11" ht="12.75">
      <c r="A162" s="681" t="s">
        <v>475</v>
      </c>
      <c r="B162" s="650">
        <v>0</v>
      </c>
      <c r="C162" s="650">
        <v>0</v>
      </c>
      <c r="D162" s="650">
        <v>0</v>
      </c>
      <c r="E162" s="650">
        <v>0</v>
      </c>
      <c r="F162" s="650">
        <v>0</v>
      </c>
      <c r="G162" s="916">
        <v>0</v>
      </c>
      <c r="H162" s="569">
        <v>0</v>
      </c>
      <c r="I162" s="652" t="str">
        <f t="shared" si="5"/>
        <v>*</v>
      </c>
      <c r="J162" s="647" t="s">
        <v>422</v>
      </c>
      <c r="K162" s="648" t="s">
        <v>423</v>
      </c>
    </row>
    <row r="163" spans="1:11" ht="12.75">
      <c r="A163" s="681" t="s">
        <v>476</v>
      </c>
      <c r="B163" s="650">
        <v>0</v>
      </c>
      <c r="C163" s="650">
        <v>0</v>
      </c>
      <c r="D163" s="650">
        <v>0</v>
      </c>
      <c r="E163" s="650">
        <v>0</v>
      </c>
      <c r="F163" s="650">
        <v>0</v>
      </c>
      <c r="G163" s="916">
        <v>0</v>
      </c>
      <c r="H163" s="569">
        <v>0</v>
      </c>
      <c r="I163" s="652" t="str">
        <f t="shared" si="5"/>
        <v>*</v>
      </c>
      <c r="J163" s="647" t="s">
        <v>477</v>
      </c>
      <c r="K163" s="648" t="s">
        <v>478</v>
      </c>
    </row>
    <row r="164" spans="1:11" ht="12.75">
      <c r="A164" s="681" t="s">
        <v>475</v>
      </c>
      <c r="B164" s="650">
        <v>0</v>
      </c>
      <c r="C164" s="650">
        <v>0</v>
      </c>
      <c r="D164" s="650">
        <v>0</v>
      </c>
      <c r="E164" s="650">
        <v>0</v>
      </c>
      <c r="F164" s="650">
        <v>0</v>
      </c>
      <c r="G164" s="916">
        <v>0</v>
      </c>
      <c r="H164" s="569">
        <v>0</v>
      </c>
      <c r="I164" s="652" t="str">
        <f t="shared" si="5"/>
        <v>*</v>
      </c>
      <c r="J164" s="647" t="s">
        <v>332</v>
      </c>
      <c r="K164" s="648" t="s">
        <v>441</v>
      </c>
    </row>
    <row r="165" spans="1:11" ht="12.75">
      <c r="A165" s="681" t="s">
        <v>479</v>
      </c>
      <c r="B165" s="650">
        <v>0</v>
      </c>
      <c r="C165" s="650">
        <v>0</v>
      </c>
      <c r="D165" s="650">
        <v>0</v>
      </c>
      <c r="E165" s="650">
        <v>0</v>
      </c>
      <c r="F165" s="650">
        <v>0</v>
      </c>
      <c r="G165" s="916">
        <v>0</v>
      </c>
      <c r="H165" s="569">
        <v>0</v>
      </c>
      <c r="I165" s="652" t="str">
        <f t="shared" si="5"/>
        <v>*</v>
      </c>
      <c r="J165" s="647" t="s">
        <v>413</v>
      </c>
      <c r="K165" s="648" t="s">
        <v>414</v>
      </c>
    </row>
    <row r="166" spans="1:13" ht="12.75">
      <c r="A166" s="681" t="s">
        <v>479</v>
      </c>
      <c r="B166" s="650">
        <v>0</v>
      </c>
      <c r="C166" s="650">
        <v>0</v>
      </c>
      <c r="D166" s="650">
        <v>0</v>
      </c>
      <c r="E166" s="650">
        <v>0</v>
      </c>
      <c r="F166" s="650">
        <v>0</v>
      </c>
      <c r="G166" s="916">
        <v>0</v>
      </c>
      <c r="H166" s="569">
        <v>0</v>
      </c>
      <c r="I166" s="652" t="str">
        <f t="shared" si="5"/>
        <v>*</v>
      </c>
      <c r="J166" s="647" t="s">
        <v>361</v>
      </c>
      <c r="K166" s="648" t="s">
        <v>362</v>
      </c>
      <c r="M166" s="156"/>
    </row>
    <row r="167" spans="1:11" ht="12.75">
      <c r="A167" s="681" t="s">
        <v>479</v>
      </c>
      <c r="B167" s="650">
        <v>0</v>
      </c>
      <c r="C167" s="650">
        <v>0</v>
      </c>
      <c r="D167" s="650">
        <v>0</v>
      </c>
      <c r="E167" s="650">
        <v>0</v>
      </c>
      <c r="F167" s="650">
        <v>0</v>
      </c>
      <c r="G167" s="916">
        <v>0</v>
      </c>
      <c r="H167" s="569">
        <v>0</v>
      </c>
      <c r="I167" s="652" t="str">
        <f t="shared" si="5"/>
        <v>*</v>
      </c>
      <c r="J167" s="757" t="s">
        <v>418</v>
      </c>
      <c r="K167" s="658" t="s">
        <v>419</v>
      </c>
    </row>
    <row r="168" spans="1:11" ht="12.75">
      <c r="A168" s="681" t="s">
        <v>479</v>
      </c>
      <c r="B168" s="650">
        <v>0</v>
      </c>
      <c r="C168" s="650">
        <v>0</v>
      </c>
      <c r="D168" s="650">
        <v>0</v>
      </c>
      <c r="E168" s="650">
        <v>0</v>
      </c>
      <c r="F168" s="650">
        <v>0</v>
      </c>
      <c r="G168" s="916">
        <v>0</v>
      </c>
      <c r="H168" s="569">
        <v>0</v>
      </c>
      <c r="I168" s="652" t="str">
        <f t="shared" si="5"/>
        <v>*</v>
      </c>
      <c r="J168" s="757" t="s">
        <v>424</v>
      </c>
      <c r="K168" s="767" t="s">
        <v>425</v>
      </c>
    </row>
    <row r="169" spans="1:11" ht="12.75">
      <c r="A169" s="681" t="s">
        <v>479</v>
      </c>
      <c r="B169" s="650">
        <v>0</v>
      </c>
      <c r="C169" s="650">
        <v>0</v>
      </c>
      <c r="D169" s="650">
        <v>0</v>
      </c>
      <c r="E169" s="650">
        <v>0</v>
      </c>
      <c r="F169" s="650">
        <v>1</v>
      </c>
      <c r="G169" s="916">
        <v>1</v>
      </c>
      <c r="H169" s="569">
        <v>1</v>
      </c>
      <c r="I169" s="652">
        <f t="shared" si="5"/>
        <v>1</v>
      </c>
      <c r="J169" s="757" t="s">
        <v>372</v>
      </c>
      <c r="K169" s="658" t="s">
        <v>373</v>
      </c>
    </row>
    <row r="170" spans="1:11" ht="12.75">
      <c r="A170" s="681" t="s">
        <v>479</v>
      </c>
      <c r="B170" s="650">
        <v>0</v>
      </c>
      <c r="C170" s="650">
        <v>0</v>
      </c>
      <c r="D170" s="650">
        <v>0</v>
      </c>
      <c r="E170" s="650">
        <v>0</v>
      </c>
      <c r="F170" s="650">
        <v>0</v>
      </c>
      <c r="G170" s="916">
        <v>0</v>
      </c>
      <c r="H170" s="569">
        <v>0</v>
      </c>
      <c r="I170" s="652" t="str">
        <f t="shared" si="5"/>
        <v>*</v>
      </c>
      <c r="J170" s="647" t="s">
        <v>480</v>
      </c>
      <c r="K170" s="648" t="s">
        <v>423</v>
      </c>
    </row>
    <row r="171" spans="1:11" ht="12.75">
      <c r="A171" s="681" t="s">
        <v>479</v>
      </c>
      <c r="B171" s="650">
        <v>0</v>
      </c>
      <c r="C171" s="650">
        <v>0</v>
      </c>
      <c r="D171" s="650">
        <v>0</v>
      </c>
      <c r="E171" s="650">
        <v>0</v>
      </c>
      <c r="F171" s="650">
        <v>0</v>
      </c>
      <c r="G171" s="916">
        <v>0</v>
      </c>
      <c r="H171" s="569">
        <v>0</v>
      </c>
      <c r="I171" s="652" t="str">
        <f t="shared" si="5"/>
        <v>*</v>
      </c>
      <c r="J171" s="647" t="s">
        <v>378</v>
      </c>
      <c r="K171" s="743" t="s">
        <v>379</v>
      </c>
    </row>
    <row r="172" spans="1:11" ht="12.75">
      <c r="A172" s="681" t="s">
        <v>479</v>
      </c>
      <c r="B172" s="650">
        <v>0</v>
      </c>
      <c r="C172" s="650">
        <v>0</v>
      </c>
      <c r="D172" s="650">
        <v>0</v>
      </c>
      <c r="E172" s="650">
        <v>0</v>
      </c>
      <c r="F172" s="650">
        <v>0</v>
      </c>
      <c r="G172" s="916">
        <v>0</v>
      </c>
      <c r="H172" s="569">
        <v>0</v>
      </c>
      <c r="I172" s="652" t="str">
        <f t="shared" si="5"/>
        <v>*</v>
      </c>
      <c r="J172" s="647" t="s">
        <v>381</v>
      </c>
      <c r="K172" s="744" t="s">
        <v>382</v>
      </c>
    </row>
    <row r="173" spans="1:11" ht="12.75">
      <c r="A173" s="768">
        <v>2329</v>
      </c>
      <c r="B173" s="650">
        <v>0</v>
      </c>
      <c r="C173" s="650">
        <v>0</v>
      </c>
      <c r="D173" s="650">
        <v>0</v>
      </c>
      <c r="E173" s="650">
        <v>0</v>
      </c>
      <c r="F173" s="650">
        <v>0</v>
      </c>
      <c r="G173" s="916">
        <v>0</v>
      </c>
      <c r="H173" s="569">
        <v>0</v>
      </c>
      <c r="I173" s="652" t="str">
        <f t="shared" si="5"/>
        <v>*</v>
      </c>
      <c r="J173" s="647" t="s">
        <v>374</v>
      </c>
      <c r="K173" s="769" t="s">
        <v>430</v>
      </c>
    </row>
    <row r="174" spans="1:11" ht="12.75">
      <c r="A174" s="768">
        <v>2329</v>
      </c>
      <c r="B174" s="650">
        <v>1800</v>
      </c>
      <c r="C174" s="650">
        <v>1800</v>
      </c>
      <c r="D174" s="650">
        <v>1800</v>
      </c>
      <c r="E174" s="650">
        <v>1800</v>
      </c>
      <c r="F174" s="916">
        <v>0</v>
      </c>
      <c r="G174" s="916">
        <v>0</v>
      </c>
      <c r="H174" s="569">
        <v>0</v>
      </c>
      <c r="I174" s="652" t="str">
        <f t="shared" si="5"/>
        <v>*</v>
      </c>
      <c r="J174" s="647" t="s">
        <v>385</v>
      </c>
      <c r="K174" s="648" t="s">
        <v>386</v>
      </c>
    </row>
    <row r="175" spans="1:11" ht="12.75">
      <c r="A175" s="768">
        <v>2329</v>
      </c>
      <c r="B175" s="650">
        <v>0</v>
      </c>
      <c r="C175" s="650">
        <v>0</v>
      </c>
      <c r="D175" s="650">
        <v>0</v>
      </c>
      <c r="E175" s="650">
        <v>0</v>
      </c>
      <c r="F175" s="650">
        <v>0</v>
      </c>
      <c r="G175" s="916">
        <v>0</v>
      </c>
      <c r="H175" s="569">
        <v>0</v>
      </c>
      <c r="I175" s="652" t="str">
        <f t="shared" si="5"/>
        <v>*</v>
      </c>
      <c r="J175" s="647" t="s">
        <v>332</v>
      </c>
      <c r="K175" s="648" t="s">
        <v>441</v>
      </c>
    </row>
    <row r="176" spans="1:11" ht="12.75">
      <c r="A176" s="681" t="s">
        <v>479</v>
      </c>
      <c r="B176" s="650">
        <v>0</v>
      </c>
      <c r="C176" s="650">
        <v>0</v>
      </c>
      <c r="D176" s="650">
        <v>0</v>
      </c>
      <c r="E176" s="650">
        <v>0</v>
      </c>
      <c r="F176" s="650">
        <v>0</v>
      </c>
      <c r="G176" s="916">
        <v>0</v>
      </c>
      <c r="H176" s="569">
        <v>0</v>
      </c>
      <c r="I176" s="652" t="str">
        <f t="shared" si="5"/>
        <v>*</v>
      </c>
      <c r="J176" s="647" t="s">
        <v>442</v>
      </c>
      <c r="K176" s="648" t="s">
        <v>443</v>
      </c>
    </row>
    <row r="177" spans="1:11" ht="12.75">
      <c r="A177" s="768">
        <v>2329</v>
      </c>
      <c r="B177" s="650">
        <v>0</v>
      </c>
      <c r="C177" s="650">
        <v>0</v>
      </c>
      <c r="D177" s="650">
        <v>0</v>
      </c>
      <c r="E177" s="650">
        <v>0</v>
      </c>
      <c r="F177" s="650">
        <v>0</v>
      </c>
      <c r="G177" s="916">
        <v>0</v>
      </c>
      <c r="H177" s="569">
        <v>0</v>
      </c>
      <c r="I177" s="652" t="str">
        <f t="shared" si="5"/>
        <v>*</v>
      </c>
      <c r="J177" s="647" t="s">
        <v>481</v>
      </c>
      <c r="K177" s="648" t="s">
        <v>482</v>
      </c>
    </row>
    <row r="178" spans="1:11" ht="12.75">
      <c r="A178" s="768">
        <v>2329</v>
      </c>
      <c r="B178" s="650">
        <v>0</v>
      </c>
      <c r="C178" s="650">
        <v>0</v>
      </c>
      <c r="D178" s="650">
        <v>0</v>
      </c>
      <c r="E178" s="650">
        <v>0</v>
      </c>
      <c r="F178" s="650">
        <v>0</v>
      </c>
      <c r="G178" s="916">
        <v>0</v>
      </c>
      <c r="H178" s="569">
        <v>0</v>
      </c>
      <c r="I178" s="652" t="str">
        <f t="shared" si="5"/>
        <v>*</v>
      </c>
      <c r="J178" s="647" t="s">
        <v>466</v>
      </c>
      <c r="K178" s="648" t="s">
        <v>467</v>
      </c>
    </row>
    <row r="179" spans="1:11" ht="12.75">
      <c r="A179" s="768">
        <v>2329</v>
      </c>
      <c r="B179" s="650">
        <v>0</v>
      </c>
      <c r="C179" s="650">
        <v>790</v>
      </c>
      <c r="D179" s="650">
        <v>790</v>
      </c>
      <c r="E179" s="650">
        <v>790</v>
      </c>
      <c r="F179" s="650">
        <v>790</v>
      </c>
      <c r="G179" s="916">
        <v>790</v>
      </c>
      <c r="H179" s="569">
        <v>790</v>
      </c>
      <c r="I179" s="652">
        <f t="shared" si="5"/>
        <v>1</v>
      </c>
      <c r="J179" s="647" t="s">
        <v>431</v>
      </c>
      <c r="K179" s="648" t="s">
        <v>483</v>
      </c>
    </row>
    <row r="180" spans="1:11" ht="12.75">
      <c r="A180" s="768">
        <v>2329</v>
      </c>
      <c r="B180" s="650">
        <v>0</v>
      </c>
      <c r="C180" s="650">
        <v>0</v>
      </c>
      <c r="D180" s="650">
        <v>0</v>
      </c>
      <c r="E180" s="650">
        <v>0</v>
      </c>
      <c r="F180" s="650">
        <v>0</v>
      </c>
      <c r="G180" s="916">
        <v>0</v>
      </c>
      <c r="H180" s="569">
        <v>0</v>
      </c>
      <c r="I180" s="652" t="str">
        <f t="shared" si="5"/>
        <v>*</v>
      </c>
      <c r="J180" s="647" t="s">
        <v>484</v>
      </c>
      <c r="K180" s="648" t="s">
        <v>485</v>
      </c>
    </row>
    <row r="181" spans="1:11" ht="12.75">
      <c r="A181" s="768">
        <v>2329</v>
      </c>
      <c r="B181" s="650">
        <v>0</v>
      </c>
      <c r="C181" s="650">
        <v>0</v>
      </c>
      <c r="D181" s="650">
        <v>0</v>
      </c>
      <c r="E181" s="650">
        <v>0</v>
      </c>
      <c r="F181" s="650">
        <v>0</v>
      </c>
      <c r="G181" s="916">
        <v>0</v>
      </c>
      <c r="H181" s="569">
        <v>0</v>
      </c>
      <c r="I181" s="652" t="str">
        <f t="shared" si="5"/>
        <v>*</v>
      </c>
      <c r="J181" s="647" t="s">
        <v>343</v>
      </c>
      <c r="K181" s="648" t="s">
        <v>462</v>
      </c>
    </row>
    <row r="182" spans="1:11" ht="12.75">
      <c r="A182" s="768">
        <v>2329</v>
      </c>
      <c r="B182" s="650">
        <v>0</v>
      </c>
      <c r="C182" s="650">
        <v>0</v>
      </c>
      <c r="D182" s="650">
        <v>0</v>
      </c>
      <c r="E182" s="650">
        <v>0</v>
      </c>
      <c r="F182" s="650">
        <v>0</v>
      </c>
      <c r="G182" s="916">
        <v>0</v>
      </c>
      <c r="H182" s="569">
        <v>0</v>
      </c>
      <c r="I182" s="652" t="str">
        <f t="shared" si="5"/>
        <v>*</v>
      </c>
      <c r="J182" s="647" t="s">
        <v>353</v>
      </c>
      <c r="K182" s="648" t="s">
        <v>468</v>
      </c>
    </row>
    <row r="183" spans="1:11" ht="12.75">
      <c r="A183" s="768">
        <v>2329</v>
      </c>
      <c r="B183" s="650">
        <v>0</v>
      </c>
      <c r="C183" s="650">
        <v>0</v>
      </c>
      <c r="D183" s="650">
        <v>0</v>
      </c>
      <c r="E183" s="650">
        <v>0</v>
      </c>
      <c r="F183" s="650">
        <v>0</v>
      </c>
      <c r="G183" s="916">
        <v>0</v>
      </c>
      <c r="H183" s="569">
        <v>0</v>
      </c>
      <c r="I183" s="652" t="str">
        <f t="shared" si="5"/>
        <v>*</v>
      </c>
      <c r="J183" s="647" t="s">
        <v>446</v>
      </c>
      <c r="K183" s="658" t="s">
        <v>447</v>
      </c>
    </row>
    <row r="184" spans="1:11" ht="12.75">
      <c r="A184" s="768">
        <v>2329</v>
      </c>
      <c r="B184" s="650">
        <v>0</v>
      </c>
      <c r="C184" s="650">
        <v>0</v>
      </c>
      <c r="D184" s="650">
        <v>0</v>
      </c>
      <c r="E184" s="650">
        <v>0</v>
      </c>
      <c r="F184" s="650">
        <v>0</v>
      </c>
      <c r="G184" s="916">
        <v>0</v>
      </c>
      <c r="H184" s="569">
        <v>0</v>
      </c>
      <c r="I184" s="652" t="str">
        <f t="shared" si="5"/>
        <v>*</v>
      </c>
      <c r="J184" s="647" t="s">
        <v>486</v>
      </c>
      <c r="K184" s="658" t="s">
        <v>487</v>
      </c>
    </row>
    <row r="185" spans="1:11" ht="12.75">
      <c r="A185" s="681" t="s">
        <v>488</v>
      </c>
      <c r="B185" s="650">
        <v>0</v>
      </c>
      <c r="C185" s="650">
        <v>0</v>
      </c>
      <c r="D185" s="650">
        <v>0</v>
      </c>
      <c r="E185" s="650">
        <v>0</v>
      </c>
      <c r="F185" s="650">
        <v>0</v>
      </c>
      <c r="G185" s="916">
        <v>0</v>
      </c>
      <c r="H185" s="569">
        <v>0</v>
      </c>
      <c r="I185" s="652" t="str">
        <f t="shared" si="5"/>
        <v>*</v>
      </c>
      <c r="J185" s="757" t="s">
        <v>422</v>
      </c>
      <c r="K185" s="770" t="s">
        <v>423</v>
      </c>
    </row>
    <row r="186" spans="1:11" ht="12.75">
      <c r="A186" s="681" t="s">
        <v>489</v>
      </c>
      <c r="B186" s="650">
        <v>62</v>
      </c>
      <c r="C186" s="650">
        <v>62</v>
      </c>
      <c r="D186" s="650">
        <v>62</v>
      </c>
      <c r="E186" s="650">
        <v>62</v>
      </c>
      <c r="F186" s="650">
        <v>62</v>
      </c>
      <c r="G186" s="916">
        <v>140</v>
      </c>
      <c r="H186" s="651">
        <v>140</v>
      </c>
      <c r="I186" s="652">
        <f t="shared" si="5"/>
        <v>1</v>
      </c>
      <c r="J186" s="757" t="s">
        <v>490</v>
      </c>
      <c r="K186" s="658" t="s">
        <v>491</v>
      </c>
    </row>
    <row r="187" spans="1:11" ht="12.75">
      <c r="A187" s="691" t="s">
        <v>489</v>
      </c>
      <c r="B187" s="771">
        <v>0</v>
      </c>
      <c r="C187" s="771">
        <v>0</v>
      </c>
      <c r="D187" s="771">
        <v>0</v>
      </c>
      <c r="E187" s="771">
        <v>0</v>
      </c>
      <c r="F187" s="771">
        <v>0</v>
      </c>
      <c r="G187" s="919">
        <v>0</v>
      </c>
      <c r="H187" s="694">
        <v>0</v>
      </c>
      <c r="I187" s="661" t="str">
        <f t="shared" si="5"/>
        <v>*</v>
      </c>
      <c r="J187" s="662" t="s">
        <v>442</v>
      </c>
      <c r="K187" s="723" t="s">
        <v>443</v>
      </c>
    </row>
    <row r="188" spans="1:11" ht="12.75">
      <c r="A188" s="663" t="s">
        <v>1132</v>
      </c>
      <c r="B188" s="664">
        <f aca="true" t="shared" si="6" ref="B188:H188">SUM(B63:B187)</f>
        <v>11708</v>
      </c>
      <c r="C188" s="664">
        <f t="shared" si="6"/>
        <v>13033</v>
      </c>
      <c r="D188" s="664">
        <f t="shared" si="6"/>
        <v>13165</v>
      </c>
      <c r="E188" s="664">
        <f t="shared" si="6"/>
        <v>13165</v>
      </c>
      <c r="F188" s="664">
        <f t="shared" si="6"/>
        <v>12599</v>
      </c>
      <c r="G188" s="664">
        <f t="shared" si="6"/>
        <v>13392</v>
      </c>
      <c r="H188" s="772">
        <f t="shared" si="6"/>
        <v>13026</v>
      </c>
      <c r="I188" s="748">
        <f t="shared" si="5"/>
        <v>0.9726702508960573</v>
      </c>
      <c r="J188" s="667"/>
      <c r="K188" s="663"/>
    </row>
    <row r="189" spans="1:11" ht="12.75">
      <c r="A189" s="773"/>
      <c r="B189" s="773"/>
      <c r="C189" s="773"/>
      <c r="D189" s="773"/>
      <c r="E189" s="773"/>
      <c r="F189" s="773"/>
      <c r="G189" s="773"/>
      <c r="H189" s="774"/>
      <c r="I189" s="752"/>
      <c r="J189" s="752"/>
      <c r="K189" s="773"/>
    </row>
    <row r="190" spans="1:11" ht="12.75">
      <c r="A190" s="773"/>
      <c r="B190" s="773"/>
      <c r="C190" s="773"/>
      <c r="D190" s="773"/>
      <c r="E190" s="773"/>
      <c r="F190" s="773"/>
      <c r="G190" s="773"/>
      <c r="H190" s="752"/>
      <c r="I190" s="752"/>
      <c r="J190" s="752"/>
      <c r="K190" s="773"/>
    </row>
    <row r="191" spans="1:10" ht="15.75">
      <c r="A191" s="335" t="s">
        <v>492</v>
      </c>
      <c r="B191" s="335"/>
      <c r="C191" s="335"/>
      <c r="D191" s="335"/>
      <c r="E191" s="335"/>
      <c r="F191" s="335"/>
      <c r="G191" s="335"/>
      <c r="H191" s="634"/>
      <c r="I191" s="635"/>
      <c r="J191" s="636"/>
    </row>
    <row r="192" spans="1:11" ht="12.75">
      <c r="A192" s="637" t="s">
        <v>314</v>
      </c>
      <c r="B192" s="638" t="s">
        <v>315</v>
      </c>
      <c r="C192" s="638" t="s">
        <v>316</v>
      </c>
      <c r="D192" s="638" t="s">
        <v>317</v>
      </c>
      <c r="E192" s="638" t="s">
        <v>318</v>
      </c>
      <c r="F192" s="638" t="s">
        <v>319</v>
      </c>
      <c r="G192" s="638" t="s">
        <v>320</v>
      </c>
      <c r="H192" s="638" t="s">
        <v>871</v>
      </c>
      <c r="I192" s="638" t="s">
        <v>871</v>
      </c>
      <c r="J192" s="639" t="s">
        <v>321</v>
      </c>
      <c r="K192" s="637" t="s">
        <v>322</v>
      </c>
    </row>
    <row r="193" spans="1:11" ht="12.75">
      <c r="A193" s="640"/>
      <c r="B193" s="641">
        <v>2009</v>
      </c>
      <c r="C193" s="641">
        <v>2009</v>
      </c>
      <c r="D193" s="641">
        <v>2009</v>
      </c>
      <c r="E193" s="641">
        <v>2009</v>
      </c>
      <c r="F193" s="641">
        <v>2009</v>
      </c>
      <c r="G193" s="641">
        <v>2009</v>
      </c>
      <c r="H193" s="642" t="s">
        <v>997</v>
      </c>
      <c r="I193" s="642" t="s">
        <v>964</v>
      </c>
      <c r="J193" s="643" t="s">
        <v>323</v>
      </c>
      <c r="K193" s="640"/>
    </row>
    <row r="194" spans="1:11" ht="12.75">
      <c r="A194" s="675" t="s">
        <v>493</v>
      </c>
      <c r="B194" s="736">
        <v>0</v>
      </c>
      <c r="C194" s="732">
        <v>0</v>
      </c>
      <c r="D194" s="732">
        <v>0</v>
      </c>
      <c r="E194" s="732">
        <v>0</v>
      </c>
      <c r="F194" s="732">
        <v>0</v>
      </c>
      <c r="G194" s="921">
        <v>0</v>
      </c>
      <c r="H194" s="569">
        <v>0</v>
      </c>
      <c r="I194" s="646" t="str">
        <f aca="true" t="shared" si="7" ref="I194:I205">IF(OR(H194=0,G194=0),"*",H194/G194)</f>
        <v>*</v>
      </c>
      <c r="J194" s="754" t="s">
        <v>458</v>
      </c>
      <c r="K194" s="775" t="s">
        <v>494</v>
      </c>
    </row>
    <row r="195" spans="1:11" ht="12.75">
      <c r="A195" s="681" t="s">
        <v>493</v>
      </c>
      <c r="B195" s="712">
        <v>50</v>
      </c>
      <c r="C195" s="713">
        <v>143</v>
      </c>
      <c r="D195" s="713">
        <v>143</v>
      </c>
      <c r="E195" s="713">
        <v>143</v>
      </c>
      <c r="F195" s="713">
        <v>143</v>
      </c>
      <c r="G195" s="922">
        <v>143</v>
      </c>
      <c r="H195" s="569">
        <v>143</v>
      </c>
      <c r="I195" s="652">
        <f t="shared" si="7"/>
        <v>1</v>
      </c>
      <c r="J195" s="756" t="s">
        <v>495</v>
      </c>
      <c r="K195" s="776" t="s">
        <v>496</v>
      </c>
    </row>
    <row r="196" spans="1:11" ht="12.75">
      <c r="A196" s="681" t="s">
        <v>497</v>
      </c>
      <c r="B196" s="708">
        <v>0</v>
      </c>
      <c r="C196" s="709">
        <v>0</v>
      </c>
      <c r="D196" s="709">
        <v>0</v>
      </c>
      <c r="E196" s="709">
        <v>0</v>
      </c>
      <c r="F196" s="709">
        <v>0</v>
      </c>
      <c r="G196" s="923">
        <v>0</v>
      </c>
      <c r="H196" s="605">
        <v>0</v>
      </c>
      <c r="I196" s="652" t="str">
        <f t="shared" si="7"/>
        <v>*</v>
      </c>
      <c r="J196" s="757" t="s">
        <v>372</v>
      </c>
      <c r="K196" s="658" t="s">
        <v>373</v>
      </c>
    </row>
    <row r="197" spans="1:11" ht="12.75">
      <c r="A197" s="681" t="s">
        <v>497</v>
      </c>
      <c r="B197" s="708">
        <v>0</v>
      </c>
      <c r="C197" s="709">
        <v>0</v>
      </c>
      <c r="D197" s="709">
        <v>0</v>
      </c>
      <c r="E197" s="709">
        <v>0</v>
      </c>
      <c r="F197" s="709">
        <v>0</v>
      </c>
      <c r="G197" s="923">
        <v>0</v>
      </c>
      <c r="H197" s="605">
        <v>0</v>
      </c>
      <c r="I197" s="652" t="str">
        <f t="shared" si="7"/>
        <v>*</v>
      </c>
      <c r="J197" s="757" t="s">
        <v>378</v>
      </c>
      <c r="K197" s="743" t="s">
        <v>379</v>
      </c>
    </row>
    <row r="198" spans="1:11" ht="12.75">
      <c r="A198" s="681" t="s">
        <v>498</v>
      </c>
      <c r="B198" s="765">
        <v>0</v>
      </c>
      <c r="C198" s="766">
        <v>0</v>
      </c>
      <c r="D198" s="766">
        <v>0</v>
      </c>
      <c r="E198" s="766">
        <v>0</v>
      </c>
      <c r="F198" s="766">
        <v>0</v>
      </c>
      <c r="G198" s="923">
        <v>621</v>
      </c>
      <c r="H198" s="605">
        <v>621</v>
      </c>
      <c r="I198" s="652">
        <f t="shared" si="7"/>
        <v>1</v>
      </c>
      <c r="J198" s="757" t="s">
        <v>446</v>
      </c>
      <c r="K198" s="920" t="s">
        <v>863</v>
      </c>
    </row>
    <row r="199" spans="1:11" ht="12.75">
      <c r="A199" s="681" t="s">
        <v>499</v>
      </c>
      <c r="B199" s="765">
        <v>810</v>
      </c>
      <c r="C199" s="766">
        <v>900</v>
      </c>
      <c r="D199" s="766">
        <v>900</v>
      </c>
      <c r="E199" s="766">
        <v>900</v>
      </c>
      <c r="F199" s="766">
        <v>900</v>
      </c>
      <c r="G199" s="923">
        <v>623</v>
      </c>
      <c r="H199" s="605">
        <v>623</v>
      </c>
      <c r="I199" s="652">
        <f t="shared" si="7"/>
        <v>1</v>
      </c>
      <c r="J199" s="647" t="s">
        <v>446</v>
      </c>
      <c r="K199" s="658" t="s">
        <v>500</v>
      </c>
    </row>
    <row r="200" spans="1:11" ht="12.75">
      <c r="A200" s="681" t="s">
        <v>501</v>
      </c>
      <c r="B200" s="765">
        <v>4590</v>
      </c>
      <c r="C200" s="766">
        <v>4500</v>
      </c>
      <c r="D200" s="766">
        <v>4500</v>
      </c>
      <c r="E200" s="766">
        <v>4500</v>
      </c>
      <c r="F200" s="766">
        <v>4500</v>
      </c>
      <c r="G200" s="923">
        <v>3533</v>
      </c>
      <c r="H200" s="605">
        <v>3533</v>
      </c>
      <c r="I200" s="652">
        <f t="shared" si="7"/>
        <v>1</v>
      </c>
      <c r="J200" s="647" t="s">
        <v>446</v>
      </c>
      <c r="K200" s="658" t="s">
        <v>502</v>
      </c>
    </row>
    <row r="201" spans="1:11" ht="12.75">
      <c r="A201" s="681" t="s">
        <v>503</v>
      </c>
      <c r="B201" s="712">
        <v>0</v>
      </c>
      <c r="C201" s="713">
        <v>0</v>
      </c>
      <c r="D201" s="713">
        <v>0</v>
      </c>
      <c r="E201" s="713">
        <v>0</v>
      </c>
      <c r="F201" s="713">
        <v>0</v>
      </c>
      <c r="G201" s="922">
        <v>0</v>
      </c>
      <c r="H201" s="605">
        <v>0</v>
      </c>
      <c r="I201" s="652" t="str">
        <f t="shared" si="7"/>
        <v>*</v>
      </c>
      <c r="J201" s="647" t="s">
        <v>422</v>
      </c>
      <c r="K201" s="648" t="s">
        <v>504</v>
      </c>
    </row>
    <row r="202" spans="1:11" ht="12.75">
      <c r="A202" s="777" t="s">
        <v>324</v>
      </c>
      <c r="B202" s="569">
        <v>0</v>
      </c>
      <c r="C202" s="713">
        <v>0</v>
      </c>
      <c r="D202" s="713">
        <v>0</v>
      </c>
      <c r="E202" s="713">
        <v>0</v>
      </c>
      <c r="F202" s="713">
        <v>0</v>
      </c>
      <c r="G202" s="922">
        <v>0</v>
      </c>
      <c r="H202" s="605">
        <v>0</v>
      </c>
      <c r="I202" s="652" t="str">
        <f t="shared" si="7"/>
        <v>*</v>
      </c>
      <c r="J202" s="647" t="s">
        <v>325</v>
      </c>
      <c r="K202" s="648" t="s">
        <v>326</v>
      </c>
    </row>
    <row r="203" spans="1:11" ht="12.75">
      <c r="A203" s="777" t="s">
        <v>327</v>
      </c>
      <c r="B203" s="569">
        <v>0</v>
      </c>
      <c r="C203" s="713">
        <v>0</v>
      </c>
      <c r="D203" s="713">
        <v>0</v>
      </c>
      <c r="E203" s="713">
        <v>0</v>
      </c>
      <c r="F203" s="713">
        <v>0</v>
      </c>
      <c r="G203" s="922">
        <v>0</v>
      </c>
      <c r="H203" s="605">
        <v>0</v>
      </c>
      <c r="I203" s="652" t="str">
        <f t="shared" si="7"/>
        <v>*</v>
      </c>
      <c r="J203" s="647" t="s">
        <v>325</v>
      </c>
      <c r="K203" s="648"/>
    </row>
    <row r="204" spans="1:11" ht="12.75">
      <c r="A204" s="778" t="s">
        <v>334</v>
      </c>
      <c r="B204" s="709">
        <v>0</v>
      </c>
      <c r="C204" s="709">
        <v>0</v>
      </c>
      <c r="D204" s="709">
        <v>0</v>
      </c>
      <c r="E204" s="709">
        <v>0</v>
      </c>
      <c r="F204" s="709">
        <v>0</v>
      </c>
      <c r="G204" s="923">
        <v>0</v>
      </c>
      <c r="H204" s="605">
        <v>0</v>
      </c>
      <c r="I204" s="661" t="str">
        <f t="shared" si="7"/>
        <v>*</v>
      </c>
      <c r="J204" s="662" t="s">
        <v>325</v>
      </c>
      <c r="K204" s="648"/>
    </row>
    <row r="205" spans="1:11" ht="12.75">
      <c r="A205" s="663" t="s">
        <v>1132</v>
      </c>
      <c r="B205" s="664">
        <f aca="true" t="shared" si="8" ref="B205:H205">SUM(B194:B204)</f>
        <v>5450</v>
      </c>
      <c r="C205" s="664">
        <f t="shared" si="8"/>
        <v>5543</v>
      </c>
      <c r="D205" s="664">
        <f t="shared" si="8"/>
        <v>5543</v>
      </c>
      <c r="E205" s="664">
        <f t="shared" si="8"/>
        <v>5543</v>
      </c>
      <c r="F205" s="664">
        <f t="shared" si="8"/>
        <v>5543</v>
      </c>
      <c r="G205" s="664">
        <f t="shared" si="8"/>
        <v>4920</v>
      </c>
      <c r="H205" s="665">
        <f t="shared" si="8"/>
        <v>4920</v>
      </c>
      <c r="I205" s="666">
        <f t="shared" si="7"/>
        <v>1</v>
      </c>
      <c r="J205" s="667"/>
      <c r="K205" s="663"/>
    </row>
    <row r="206" spans="1:11" ht="12.75">
      <c r="A206" s="779"/>
      <c r="B206" s="779"/>
      <c r="C206" s="779"/>
      <c r="D206" s="779"/>
      <c r="E206" s="779"/>
      <c r="F206" s="779"/>
      <c r="G206" s="779"/>
      <c r="H206" s="780"/>
      <c r="I206" s="780"/>
      <c r="J206" s="781"/>
      <c r="K206" s="779"/>
    </row>
    <row r="207" spans="1:10" ht="15.75">
      <c r="A207" s="335" t="s">
        <v>505</v>
      </c>
      <c r="B207" s="335"/>
      <c r="C207" s="335"/>
      <c r="D207" s="335"/>
      <c r="E207" s="335"/>
      <c r="F207" s="335"/>
      <c r="G207" s="335"/>
      <c r="H207" s="634"/>
      <c r="I207" s="635"/>
      <c r="J207" s="636"/>
    </row>
    <row r="208" spans="1:11" ht="12.75">
      <c r="A208" s="637" t="s">
        <v>314</v>
      </c>
      <c r="B208" s="638" t="s">
        <v>315</v>
      </c>
      <c r="C208" s="638" t="s">
        <v>316</v>
      </c>
      <c r="D208" s="638" t="s">
        <v>317</v>
      </c>
      <c r="E208" s="638" t="s">
        <v>318</v>
      </c>
      <c r="F208" s="638" t="s">
        <v>319</v>
      </c>
      <c r="G208" s="638" t="s">
        <v>320</v>
      </c>
      <c r="H208" s="638" t="s">
        <v>871</v>
      </c>
      <c r="I208" s="638" t="s">
        <v>871</v>
      </c>
      <c r="J208" s="639" t="s">
        <v>321</v>
      </c>
      <c r="K208" s="637" t="s">
        <v>322</v>
      </c>
    </row>
    <row r="209" spans="1:11" ht="12.75">
      <c r="A209" s="640"/>
      <c r="B209" s="641">
        <v>2009</v>
      </c>
      <c r="C209" s="641">
        <v>2009</v>
      </c>
      <c r="D209" s="641">
        <v>2009</v>
      </c>
      <c r="E209" s="641">
        <v>2009</v>
      </c>
      <c r="F209" s="641">
        <v>2009</v>
      </c>
      <c r="G209" s="641">
        <v>2009</v>
      </c>
      <c r="H209" s="642" t="s">
        <v>997</v>
      </c>
      <c r="I209" s="642" t="s">
        <v>964</v>
      </c>
      <c r="J209" s="643" t="s">
        <v>323</v>
      </c>
      <c r="K209" s="640"/>
    </row>
    <row r="210" spans="1:11" ht="12.75">
      <c r="A210" s="701" t="s">
        <v>506</v>
      </c>
      <c r="B210" s="782">
        <v>200</v>
      </c>
      <c r="C210" s="782">
        <v>314</v>
      </c>
      <c r="D210" s="782">
        <v>314</v>
      </c>
      <c r="E210" s="782">
        <v>314</v>
      </c>
      <c r="F210" s="782">
        <v>459</v>
      </c>
      <c r="G210" s="924">
        <v>739</v>
      </c>
      <c r="H210" s="705">
        <v>739</v>
      </c>
      <c r="I210" s="646">
        <f aca="true" t="shared" si="9" ref="I210:I221">IF(OR(H210=0,G210=0),"*",H210/G210)</f>
        <v>1</v>
      </c>
      <c r="J210" s="754" t="s">
        <v>387</v>
      </c>
      <c r="K210" s="707" t="s">
        <v>507</v>
      </c>
    </row>
    <row r="211" spans="1:11" ht="12.75">
      <c r="A211" s="656" t="s">
        <v>508</v>
      </c>
      <c r="B211" s="660">
        <v>500</v>
      </c>
      <c r="C211" s="660">
        <v>500</v>
      </c>
      <c r="D211" s="660">
        <v>500</v>
      </c>
      <c r="E211" s="660">
        <v>500</v>
      </c>
      <c r="F211" s="660">
        <v>500</v>
      </c>
      <c r="G211" s="925">
        <v>500</v>
      </c>
      <c r="H211" s="651">
        <v>0</v>
      </c>
      <c r="I211" s="652" t="str">
        <f t="shared" si="9"/>
        <v>*</v>
      </c>
      <c r="J211" s="647" t="s">
        <v>387</v>
      </c>
      <c r="K211" s="648" t="s">
        <v>507</v>
      </c>
    </row>
    <row r="212" spans="1:11" ht="12.75">
      <c r="A212" s="656" t="s">
        <v>509</v>
      </c>
      <c r="B212" s="660">
        <v>624</v>
      </c>
      <c r="C212" s="660">
        <v>624</v>
      </c>
      <c r="D212" s="660">
        <v>624</v>
      </c>
      <c r="E212" s="660">
        <v>624</v>
      </c>
      <c r="F212" s="660">
        <v>624</v>
      </c>
      <c r="G212" s="925">
        <v>624</v>
      </c>
      <c r="H212" s="569">
        <v>345</v>
      </c>
      <c r="I212" s="652">
        <f t="shared" si="9"/>
        <v>0.5528846153846154</v>
      </c>
      <c r="J212" s="647" t="s">
        <v>381</v>
      </c>
      <c r="K212" s="741" t="s">
        <v>382</v>
      </c>
    </row>
    <row r="213" spans="1:13" ht="12.75">
      <c r="A213" s="656" t="s">
        <v>509</v>
      </c>
      <c r="B213" s="660">
        <v>210</v>
      </c>
      <c r="C213" s="660">
        <v>210</v>
      </c>
      <c r="D213" s="660">
        <v>210</v>
      </c>
      <c r="E213" s="660">
        <v>210</v>
      </c>
      <c r="F213" s="660">
        <v>370</v>
      </c>
      <c r="G213" s="925">
        <v>370</v>
      </c>
      <c r="H213" s="569">
        <v>370</v>
      </c>
      <c r="I213" s="652">
        <f t="shared" si="9"/>
        <v>1</v>
      </c>
      <c r="J213" s="647" t="s">
        <v>378</v>
      </c>
      <c r="K213" s="743" t="s">
        <v>379</v>
      </c>
      <c r="M213" s="156"/>
    </row>
    <row r="214" spans="1:11" ht="12.75">
      <c r="A214" s="656" t="s">
        <v>510</v>
      </c>
      <c r="B214" s="654">
        <v>0</v>
      </c>
      <c r="C214" s="654">
        <v>0</v>
      </c>
      <c r="D214" s="654">
        <v>0</v>
      </c>
      <c r="E214" s="654">
        <v>0</v>
      </c>
      <c r="F214" s="654">
        <v>0</v>
      </c>
      <c r="G214" s="926">
        <v>0</v>
      </c>
      <c r="H214" s="569">
        <v>0</v>
      </c>
      <c r="I214" s="652" t="str">
        <f t="shared" si="9"/>
        <v>*</v>
      </c>
      <c r="J214" s="647" t="s">
        <v>389</v>
      </c>
      <c r="K214" s="763" t="s">
        <v>511</v>
      </c>
    </row>
    <row r="215" spans="1:11" ht="12.75">
      <c r="A215" s="656" t="s">
        <v>512</v>
      </c>
      <c r="B215" s="660">
        <v>0</v>
      </c>
      <c r="C215" s="660">
        <v>0</v>
      </c>
      <c r="D215" s="660">
        <v>0</v>
      </c>
      <c r="E215" s="660">
        <v>0</v>
      </c>
      <c r="F215" s="660">
        <v>0</v>
      </c>
      <c r="G215" s="925">
        <v>0</v>
      </c>
      <c r="H215" s="569">
        <v>0</v>
      </c>
      <c r="I215" s="652" t="str">
        <f t="shared" si="9"/>
        <v>*</v>
      </c>
      <c r="J215" s="647" t="s">
        <v>422</v>
      </c>
      <c r="K215" s="648" t="s">
        <v>513</v>
      </c>
    </row>
    <row r="216" spans="1:11" ht="12.75">
      <c r="A216" s="656" t="s">
        <v>512</v>
      </c>
      <c r="B216" s="660">
        <v>0</v>
      </c>
      <c r="C216" s="660">
        <v>0</v>
      </c>
      <c r="D216" s="660">
        <v>0</v>
      </c>
      <c r="E216" s="660">
        <v>0</v>
      </c>
      <c r="F216" s="660">
        <v>0</v>
      </c>
      <c r="G216" s="925">
        <v>0</v>
      </c>
      <c r="H216" s="569">
        <v>0</v>
      </c>
      <c r="I216" s="652" t="str">
        <f t="shared" si="9"/>
        <v>*</v>
      </c>
      <c r="J216" s="647" t="s">
        <v>343</v>
      </c>
      <c r="K216" s="648" t="s">
        <v>514</v>
      </c>
    </row>
    <row r="217" spans="1:11" ht="12.75">
      <c r="A217" s="656" t="s">
        <v>512</v>
      </c>
      <c r="B217" s="660">
        <v>0</v>
      </c>
      <c r="C217" s="660">
        <v>0</v>
      </c>
      <c r="D217" s="660">
        <v>0</v>
      </c>
      <c r="E217" s="660">
        <v>0</v>
      </c>
      <c r="F217" s="660">
        <v>0</v>
      </c>
      <c r="G217" s="925">
        <v>0</v>
      </c>
      <c r="H217" s="569">
        <v>0</v>
      </c>
      <c r="I217" s="652" t="str">
        <f t="shared" si="9"/>
        <v>*</v>
      </c>
      <c r="J217" s="647" t="s">
        <v>383</v>
      </c>
      <c r="K217" s="648" t="s">
        <v>515</v>
      </c>
    </row>
    <row r="218" spans="1:11" ht="12.75">
      <c r="A218" s="656" t="s">
        <v>512</v>
      </c>
      <c r="B218" s="660">
        <v>0</v>
      </c>
      <c r="C218" s="660">
        <v>0</v>
      </c>
      <c r="D218" s="660">
        <v>0</v>
      </c>
      <c r="E218" s="660">
        <v>0</v>
      </c>
      <c r="F218" s="660">
        <v>0</v>
      </c>
      <c r="G218" s="925">
        <v>0</v>
      </c>
      <c r="H218" s="569">
        <v>0</v>
      </c>
      <c r="I218" s="652" t="str">
        <f t="shared" si="9"/>
        <v>*</v>
      </c>
      <c r="J218" s="647" t="s">
        <v>372</v>
      </c>
      <c r="K218" s="648" t="s">
        <v>516</v>
      </c>
    </row>
    <row r="219" spans="1:11" ht="12.75">
      <c r="A219" s="656" t="s">
        <v>517</v>
      </c>
      <c r="B219" s="654">
        <v>0</v>
      </c>
      <c r="C219" s="654">
        <v>0</v>
      </c>
      <c r="D219" s="654">
        <v>0</v>
      </c>
      <c r="E219" s="654">
        <v>0</v>
      </c>
      <c r="F219" s="654">
        <v>0</v>
      </c>
      <c r="G219" s="926">
        <v>0</v>
      </c>
      <c r="H219" s="569">
        <v>0</v>
      </c>
      <c r="I219" s="652" t="str">
        <f t="shared" si="9"/>
        <v>*</v>
      </c>
      <c r="J219" s="647" t="s">
        <v>466</v>
      </c>
      <c r="K219" s="648" t="s">
        <v>467</v>
      </c>
    </row>
    <row r="220" spans="1:11" ht="12.75">
      <c r="A220" s="656" t="s">
        <v>518</v>
      </c>
      <c r="B220" s="660">
        <v>1586</v>
      </c>
      <c r="C220" s="660">
        <v>1586</v>
      </c>
      <c r="D220" s="660">
        <v>1586</v>
      </c>
      <c r="E220" s="660">
        <v>1586</v>
      </c>
      <c r="F220" s="660">
        <v>1586</v>
      </c>
      <c r="G220" s="925">
        <v>1586</v>
      </c>
      <c r="H220" s="605">
        <v>1571</v>
      </c>
      <c r="I220" s="661">
        <f t="shared" si="9"/>
        <v>0.9905422446406053</v>
      </c>
      <c r="J220" s="647" t="s">
        <v>340</v>
      </c>
      <c r="K220" s="648" t="s">
        <v>519</v>
      </c>
    </row>
    <row r="221" spans="1:11" ht="12.75">
      <c r="A221" s="663" t="s">
        <v>1132</v>
      </c>
      <c r="B221" s="664">
        <f aca="true" t="shared" si="10" ref="B221:H221">SUM(B210:B220)</f>
        <v>3120</v>
      </c>
      <c r="C221" s="664">
        <f t="shared" si="10"/>
        <v>3234</v>
      </c>
      <c r="D221" s="664">
        <f t="shared" si="10"/>
        <v>3234</v>
      </c>
      <c r="E221" s="664">
        <f t="shared" si="10"/>
        <v>3234</v>
      </c>
      <c r="F221" s="664">
        <f t="shared" si="10"/>
        <v>3539</v>
      </c>
      <c r="G221" s="664">
        <f t="shared" si="10"/>
        <v>3819</v>
      </c>
      <c r="H221" s="772">
        <f t="shared" si="10"/>
        <v>3025</v>
      </c>
      <c r="I221" s="666">
        <f t="shared" si="9"/>
        <v>0.7920921707253208</v>
      </c>
      <c r="J221" s="667"/>
      <c r="K221" s="663"/>
    </row>
    <row r="222" spans="8:10" ht="5.25" customHeight="1">
      <c r="H222" s="750"/>
      <c r="I222" s="751"/>
      <c r="J222" s="752"/>
    </row>
    <row r="223" spans="1:10" ht="15.75">
      <c r="A223" s="335" t="s">
        <v>520</v>
      </c>
      <c r="B223" s="335"/>
      <c r="C223" s="335"/>
      <c r="D223" s="335"/>
      <c r="E223" s="335"/>
      <c r="F223" s="335"/>
      <c r="G223" s="335"/>
      <c r="H223" s="634"/>
      <c r="I223" s="635"/>
      <c r="J223" s="636"/>
    </row>
    <row r="224" spans="1:11" ht="12.75">
      <c r="A224" s="637" t="s">
        <v>314</v>
      </c>
      <c r="B224" s="638" t="s">
        <v>315</v>
      </c>
      <c r="C224" s="638" t="s">
        <v>316</v>
      </c>
      <c r="D224" s="638" t="s">
        <v>317</v>
      </c>
      <c r="E224" s="638" t="s">
        <v>318</v>
      </c>
      <c r="F224" s="638" t="s">
        <v>319</v>
      </c>
      <c r="G224" s="638" t="s">
        <v>320</v>
      </c>
      <c r="H224" s="638" t="s">
        <v>871</v>
      </c>
      <c r="I224" s="638" t="s">
        <v>871</v>
      </c>
      <c r="J224" s="639" t="s">
        <v>321</v>
      </c>
      <c r="K224" s="637" t="s">
        <v>322</v>
      </c>
    </row>
    <row r="225" spans="1:11" ht="12.75">
      <c r="A225" s="640"/>
      <c r="B225" s="641">
        <v>2009</v>
      </c>
      <c r="C225" s="641">
        <v>2009</v>
      </c>
      <c r="D225" s="641">
        <v>2009</v>
      </c>
      <c r="E225" s="641">
        <v>2009</v>
      </c>
      <c r="F225" s="641">
        <v>2009</v>
      </c>
      <c r="G225" s="641">
        <v>2009</v>
      </c>
      <c r="H225" s="642" t="s">
        <v>997</v>
      </c>
      <c r="I225" s="642" t="s">
        <v>964</v>
      </c>
      <c r="J225" s="643" t="s">
        <v>323</v>
      </c>
      <c r="K225" s="640"/>
    </row>
    <row r="226" spans="1:11" ht="12.75">
      <c r="A226" s="675" t="s">
        <v>907</v>
      </c>
      <c r="B226" s="736">
        <v>631</v>
      </c>
      <c r="C226" s="732">
        <v>631</v>
      </c>
      <c r="D226" s="732">
        <v>631</v>
      </c>
      <c r="E226" s="732">
        <v>631</v>
      </c>
      <c r="F226" s="732">
        <v>631</v>
      </c>
      <c r="G226" s="912">
        <v>631</v>
      </c>
      <c r="H226" s="569">
        <v>631</v>
      </c>
      <c r="I226" s="646">
        <f aca="true" t="shared" si="11" ref="I226:I255">IF(OR(H226=0,G226=0),"*",H226/G226)</f>
        <v>1</v>
      </c>
      <c r="J226" s="783" t="s">
        <v>521</v>
      </c>
      <c r="K226" s="784" t="s">
        <v>1070</v>
      </c>
    </row>
    <row r="227" spans="1:11" ht="12.75">
      <c r="A227" s="785" t="s">
        <v>907</v>
      </c>
      <c r="B227" s="736">
        <v>0</v>
      </c>
      <c r="C227" s="737">
        <v>0</v>
      </c>
      <c r="D227" s="737">
        <v>0</v>
      </c>
      <c r="E227" s="737">
        <v>0</v>
      </c>
      <c r="F227" s="737">
        <v>0</v>
      </c>
      <c r="G227" s="913">
        <v>0</v>
      </c>
      <c r="H227" s="569">
        <v>0</v>
      </c>
      <c r="I227" s="652" t="str">
        <f t="shared" si="11"/>
        <v>*</v>
      </c>
      <c r="J227" s="783" t="s">
        <v>458</v>
      </c>
      <c r="K227" s="784" t="s">
        <v>522</v>
      </c>
    </row>
    <row r="228" spans="1:11" ht="12.75">
      <c r="A228" s="681" t="s">
        <v>907</v>
      </c>
      <c r="B228" s="712">
        <v>0</v>
      </c>
      <c r="C228" s="713">
        <v>0</v>
      </c>
      <c r="D228" s="713">
        <v>0</v>
      </c>
      <c r="E228" s="713">
        <v>0</v>
      </c>
      <c r="F228" s="713">
        <v>0</v>
      </c>
      <c r="G228" s="909">
        <v>0</v>
      </c>
      <c r="H228" s="569">
        <v>0</v>
      </c>
      <c r="I228" s="652" t="str">
        <f t="shared" si="11"/>
        <v>*</v>
      </c>
      <c r="J228" s="783" t="s">
        <v>458</v>
      </c>
      <c r="K228" s="786" t="s">
        <v>1071</v>
      </c>
    </row>
    <row r="229" spans="1:11" ht="12.75">
      <c r="A229" s="681" t="s">
        <v>523</v>
      </c>
      <c r="B229" s="760">
        <v>1322</v>
      </c>
      <c r="C229" s="761">
        <v>1322</v>
      </c>
      <c r="D229" s="761">
        <v>1533</v>
      </c>
      <c r="E229" s="761">
        <v>1533</v>
      </c>
      <c r="F229" s="761">
        <v>1533</v>
      </c>
      <c r="G229" s="917">
        <v>1533</v>
      </c>
      <c r="H229" s="569">
        <v>1533</v>
      </c>
      <c r="I229" s="652">
        <f t="shared" si="11"/>
        <v>1</v>
      </c>
      <c r="J229" s="783" t="s">
        <v>416</v>
      </c>
      <c r="K229" s="786" t="s">
        <v>862</v>
      </c>
    </row>
    <row r="230" spans="1:11" ht="12.75">
      <c r="A230" s="681" t="s">
        <v>524</v>
      </c>
      <c r="B230" s="760">
        <v>78</v>
      </c>
      <c r="C230" s="761">
        <v>78</v>
      </c>
      <c r="D230" s="761">
        <v>90</v>
      </c>
      <c r="E230" s="761">
        <v>90</v>
      </c>
      <c r="F230" s="761">
        <v>90</v>
      </c>
      <c r="G230" s="917">
        <v>90</v>
      </c>
      <c r="H230" s="569">
        <v>90</v>
      </c>
      <c r="I230" s="652">
        <f t="shared" si="11"/>
        <v>1</v>
      </c>
      <c r="J230" s="783" t="s">
        <v>416</v>
      </c>
      <c r="K230" s="786" t="s">
        <v>861</v>
      </c>
    </row>
    <row r="231" spans="1:11" ht="12.75">
      <c r="A231" s="681" t="s">
        <v>525</v>
      </c>
      <c r="B231" s="712">
        <v>0</v>
      </c>
      <c r="C231" s="713">
        <v>0</v>
      </c>
      <c r="D231" s="713">
        <v>0</v>
      </c>
      <c r="E231" s="713">
        <v>0</v>
      </c>
      <c r="F231" s="713">
        <v>0</v>
      </c>
      <c r="G231" s="909">
        <v>0</v>
      </c>
      <c r="H231" s="569">
        <v>0</v>
      </c>
      <c r="I231" s="652" t="str">
        <f t="shared" si="11"/>
        <v>*</v>
      </c>
      <c r="J231" s="783" t="s">
        <v>526</v>
      </c>
      <c r="K231" s="786" t="s">
        <v>527</v>
      </c>
    </row>
    <row r="232" spans="1:11" ht="12.75">
      <c r="A232" s="906" t="s">
        <v>864</v>
      </c>
      <c r="B232" s="712">
        <v>0</v>
      </c>
      <c r="C232" s="713">
        <v>0</v>
      </c>
      <c r="D232" s="713">
        <v>0</v>
      </c>
      <c r="E232" s="713">
        <v>0</v>
      </c>
      <c r="F232" s="713">
        <v>0</v>
      </c>
      <c r="G232" s="909">
        <v>9</v>
      </c>
      <c r="H232" s="569">
        <v>9</v>
      </c>
      <c r="I232" s="652">
        <f t="shared" si="11"/>
        <v>1</v>
      </c>
      <c r="J232" s="783" t="s">
        <v>865</v>
      </c>
      <c r="K232" s="786" t="s">
        <v>866</v>
      </c>
    </row>
    <row r="233" spans="1:11" ht="12.75">
      <c r="A233" s="681" t="s">
        <v>528</v>
      </c>
      <c r="B233" s="712">
        <v>3750</v>
      </c>
      <c r="C233" s="713">
        <v>3750</v>
      </c>
      <c r="D233" s="713">
        <v>3750</v>
      </c>
      <c r="E233" s="713">
        <v>3750</v>
      </c>
      <c r="F233" s="713">
        <v>3750</v>
      </c>
      <c r="G233" s="909">
        <v>3750</v>
      </c>
      <c r="H233" s="569">
        <v>3750</v>
      </c>
      <c r="I233" s="652">
        <f t="shared" si="11"/>
        <v>1</v>
      </c>
      <c r="J233" s="783" t="s">
        <v>340</v>
      </c>
      <c r="K233" s="784" t="s">
        <v>529</v>
      </c>
    </row>
    <row r="234" spans="1:11" ht="12.75">
      <c r="A234" s="681" t="s">
        <v>530</v>
      </c>
      <c r="B234" s="760">
        <v>0</v>
      </c>
      <c r="C234" s="761">
        <v>50</v>
      </c>
      <c r="D234" s="761">
        <v>50</v>
      </c>
      <c r="E234" s="761">
        <v>50</v>
      </c>
      <c r="F234" s="761">
        <v>69</v>
      </c>
      <c r="G234" s="917">
        <v>69</v>
      </c>
      <c r="H234" s="569">
        <v>69</v>
      </c>
      <c r="I234" s="652">
        <f t="shared" si="11"/>
        <v>1</v>
      </c>
      <c r="J234" s="783" t="s">
        <v>420</v>
      </c>
      <c r="K234" s="784" t="s">
        <v>531</v>
      </c>
    </row>
    <row r="235" spans="1:11" ht="12.75">
      <c r="A235" s="681" t="s">
        <v>532</v>
      </c>
      <c r="B235" s="760">
        <v>0</v>
      </c>
      <c r="C235" s="761">
        <v>0</v>
      </c>
      <c r="D235" s="761">
        <v>23</v>
      </c>
      <c r="E235" s="761">
        <v>23</v>
      </c>
      <c r="F235" s="761">
        <v>15</v>
      </c>
      <c r="G235" s="917">
        <v>15</v>
      </c>
      <c r="H235" s="569">
        <v>15</v>
      </c>
      <c r="I235" s="652">
        <f t="shared" si="11"/>
        <v>1</v>
      </c>
      <c r="J235" s="783" t="s">
        <v>420</v>
      </c>
      <c r="K235" s="784" t="s">
        <v>531</v>
      </c>
    </row>
    <row r="236" spans="1:11" ht="12.75">
      <c r="A236" s="681" t="s">
        <v>907</v>
      </c>
      <c r="B236" s="712">
        <v>239</v>
      </c>
      <c r="C236" s="713">
        <v>239</v>
      </c>
      <c r="D236" s="713">
        <v>239</v>
      </c>
      <c r="E236" s="713">
        <v>239</v>
      </c>
      <c r="F236" s="713">
        <v>239</v>
      </c>
      <c r="G236" s="909">
        <v>239</v>
      </c>
      <c r="H236" s="569">
        <v>239</v>
      </c>
      <c r="I236" s="652">
        <f t="shared" si="11"/>
        <v>1</v>
      </c>
      <c r="J236" s="783" t="s">
        <v>372</v>
      </c>
      <c r="K236" s="685" t="s">
        <v>373</v>
      </c>
    </row>
    <row r="237" spans="1:11" ht="12.75">
      <c r="A237" s="681" t="s">
        <v>533</v>
      </c>
      <c r="B237" s="712">
        <v>0</v>
      </c>
      <c r="C237" s="713">
        <v>0</v>
      </c>
      <c r="D237" s="713">
        <v>58</v>
      </c>
      <c r="E237" s="713">
        <v>58</v>
      </c>
      <c r="F237" s="713">
        <v>58</v>
      </c>
      <c r="G237" s="909">
        <v>58</v>
      </c>
      <c r="H237" s="569">
        <v>58</v>
      </c>
      <c r="I237" s="652">
        <f t="shared" si="11"/>
        <v>1</v>
      </c>
      <c r="J237" s="757" t="s">
        <v>534</v>
      </c>
      <c r="K237" s="658" t="s">
        <v>535</v>
      </c>
    </row>
    <row r="238" spans="1:11" ht="12.75">
      <c r="A238" s="681" t="s">
        <v>536</v>
      </c>
      <c r="B238" s="760">
        <v>0</v>
      </c>
      <c r="C238" s="761">
        <v>106</v>
      </c>
      <c r="D238" s="761">
        <v>106</v>
      </c>
      <c r="E238" s="761">
        <v>106</v>
      </c>
      <c r="F238" s="761">
        <v>106</v>
      </c>
      <c r="G238" s="917">
        <v>106</v>
      </c>
      <c r="H238" s="569">
        <v>106</v>
      </c>
      <c r="I238" s="652">
        <f t="shared" si="11"/>
        <v>1</v>
      </c>
      <c r="J238" s="757" t="s">
        <v>372</v>
      </c>
      <c r="K238" s="787" t="s">
        <v>537</v>
      </c>
    </row>
    <row r="239" spans="1:11" ht="12.75">
      <c r="A239" s="681" t="s">
        <v>538</v>
      </c>
      <c r="B239" s="712">
        <v>0</v>
      </c>
      <c r="C239" s="713">
        <v>0</v>
      </c>
      <c r="D239" s="713">
        <v>0</v>
      </c>
      <c r="E239" s="713">
        <v>0</v>
      </c>
      <c r="F239" s="713">
        <v>0</v>
      </c>
      <c r="G239" s="909">
        <v>0</v>
      </c>
      <c r="H239" s="569">
        <v>0</v>
      </c>
      <c r="I239" s="652" t="str">
        <f t="shared" si="11"/>
        <v>*</v>
      </c>
      <c r="J239" s="757" t="s">
        <v>372</v>
      </c>
      <c r="K239" s="658" t="s">
        <v>539</v>
      </c>
    </row>
    <row r="240" spans="1:11" ht="12.75">
      <c r="A240" s="681" t="s">
        <v>907</v>
      </c>
      <c r="B240" s="712">
        <v>0</v>
      </c>
      <c r="C240" s="713">
        <v>0</v>
      </c>
      <c r="D240" s="713">
        <v>0</v>
      </c>
      <c r="E240" s="713">
        <v>0</v>
      </c>
      <c r="F240" s="713">
        <v>0</v>
      </c>
      <c r="G240" s="909">
        <v>0</v>
      </c>
      <c r="H240" s="569">
        <v>0</v>
      </c>
      <c r="I240" s="652" t="str">
        <f t="shared" si="11"/>
        <v>*</v>
      </c>
      <c r="J240" s="757" t="s">
        <v>540</v>
      </c>
      <c r="K240" s="658" t="s">
        <v>541</v>
      </c>
    </row>
    <row r="241" spans="1:11" ht="12.75">
      <c r="A241" s="681" t="s">
        <v>542</v>
      </c>
      <c r="B241" s="708">
        <v>0</v>
      </c>
      <c r="C241" s="709">
        <v>0</v>
      </c>
      <c r="D241" s="709">
        <v>0</v>
      </c>
      <c r="E241" s="709">
        <v>0</v>
      </c>
      <c r="F241" s="709">
        <v>1652</v>
      </c>
      <c r="G241" s="908">
        <v>1652</v>
      </c>
      <c r="H241" s="569">
        <v>1652</v>
      </c>
      <c r="I241" s="652">
        <f t="shared" si="11"/>
        <v>1</v>
      </c>
      <c r="J241" s="757" t="s">
        <v>543</v>
      </c>
      <c r="K241" s="788" t="s">
        <v>544</v>
      </c>
    </row>
    <row r="242" spans="1:11" ht="12.75">
      <c r="A242" s="681" t="s">
        <v>542</v>
      </c>
      <c r="B242" s="708">
        <v>0</v>
      </c>
      <c r="C242" s="709">
        <v>0</v>
      </c>
      <c r="D242" s="709">
        <v>0</v>
      </c>
      <c r="E242" s="709">
        <v>0</v>
      </c>
      <c r="F242" s="709">
        <v>292</v>
      </c>
      <c r="G242" s="908">
        <v>292</v>
      </c>
      <c r="H242" s="569">
        <v>291</v>
      </c>
      <c r="I242" s="652">
        <f t="shared" si="11"/>
        <v>0.9965753424657534</v>
      </c>
      <c r="J242" s="757" t="s">
        <v>543</v>
      </c>
      <c r="K242" s="788" t="s">
        <v>545</v>
      </c>
    </row>
    <row r="243" spans="1:11" ht="12.75">
      <c r="A243" s="681" t="s">
        <v>546</v>
      </c>
      <c r="B243" s="708">
        <v>0</v>
      </c>
      <c r="C243" s="709">
        <v>0</v>
      </c>
      <c r="D243" s="709">
        <v>0</v>
      </c>
      <c r="E243" s="709">
        <v>0</v>
      </c>
      <c r="F243" s="709">
        <v>0</v>
      </c>
      <c r="G243" s="908">
        <v>0</v>
      </c>
      <c r="H243" s="569">
        <v>0</v>
      </c>
      <c r="I243" s="652" t="str">
        <f t="shared" si="11"/>
        <v>*</v>
      </c>
      <c r="J243" s="757" t="s">
        <v>547</v>
      </c>
      <c r="K243" s="789" t="s">
        <v>548</v>
      </c>
    </row>
    <row r="244" spans="1:11" ht="12.75">
      <c r="A244" s="681" t="s">
        <v>549</v>
      </c>
      <c r="B244" s="708">
        <v>0</v>
      </c>
      <c r="C244" s="709">
        <v>0</v>
      </c>
      <c r="D244" s="709">
        <v>0</v>
      </c>
      <c r="E244" s="709">
        <v>0</v>
      </c>
      <c r="F244" s="709">
        <v>0</v>
      </c>
      <c r="G244" s="908">
        <v>0</v>
      </c>
      <c r="H244" s="569">
        <v>0</v>
      </c>
      <c r="I244" s="652" t="str">
        <f t="shared" si="11"/>
        <v>*</v>
      </c>
      <c r="J244" s="757" t="s">
        <v>337</v>
      </c>
      <c r="K244" s="648" t="s">
        <v>380</v>
      </c>
    </row>
    <row r="245" spans="1:11" ht="12.75">
      <c r="A245" s="906" t="s">
        <v>859</v>
      </c>
      <c r="B245" s="708">
        <v>0</v>
      </c>
      <c r="C245" s="709">
        <v>0</v>
      </c>
      <c r="D245" s="709">
        <v>0</v>
      </c>
      <c r="E245" s="709">
        <v>0</v>
      </c>
      <c r="F245" s="709">
        <v>2212</v>
      </c>
      <c r="G245" s="908">
        <v>2212</v>
      </c>
      <c r="H245" s="569">
        <v>2212</v>
      </c>
      <c r="I245" s="652">
        <f t="shared" si="11"/>
        <v>1</v>
      </c>
      <c r="J245" s="757" t="s">
        <v>550</v>
      </c>
      <c r="K245" s="648" t="s">
        <v>551</v>
      </c>
    </row>
    <row r="246" spans="1:11" ht="12.75">
      <c r="A246" s="906" t="s">
        <v>860</v>
      </c>
      <c r="B246" s="708">
        <v>0</v>
      </c>
      <c r="C246" s="709">
        <v>0</v>
      </c>
      <c r="D246" s="709">
        <v>0</v>
      </c>
      <c r="E246" s="709">
        <v>0</v>
      </c>
      <c r="F246" s="709">
        <v>130</v>
      </c>
      <c r="G246" s="908">
        <v>130</v>
      </c>
      <c r="H246" s="569">
        <v>130</v>
      </c>
      <c r="I246" s="652">
        <f t="shared" si="11"/>
        <v>1</v>
      </c>
      <c r="J246" s="757" t="s">
        <v>550</v>
      </c>
      <c r="K246" s="648" t="s">
        <v>552</v>
      </c>
    </row>
    <row r="247" spans="1:11" ht="12.75">
      <c r="A247" s="681" t="s">
        <v>907</v>
      </c>
      <c r="B247" s="708">
        <v>0</v>
      </c>
      <c r="C247" s="709">
        <v>0</v>
      </c>
      <c r="D247" s="709">
        <v>0</v>
      </c>
      <c r="E247" s="709">
        <v>0</v>
      </c>
      <c r="F247" s="709">
        <v>0</v>
      </c>
      <c r="G247" s="908">
        <v>0</v>
      </c>
      <c r="H247" s="569">
        <v>0</v>
      </c>
      <c r="I247" s="652" t="str">
        <f t="shared" si="11"/>
        <v>*</v>
      </c>
      <c r="J247" s="647" t="s">
        <v>385</v>
      </c>
      <c r="K247" s="648" t="s">
        <v>553</v>
      </c>
    </row>
    <row r="248" spans="1:11" ht="12.75">
      <c r="A248" s="681" t="s">
        <v>554</v>
      </c>
      <c r="B248" s="708">
        <v>0</v>
      </c>
      <c r="C248" s="709">
        <v>0</v>
      </c>
      <c r="D248" s="709">
        <v>0</v>
      </c>
      <c r="E248" s="709">
        <v>0</v>
      </c>
      <c r="F248" s="709">
        <v>18</v>
      </c>
      <c r="G248" s="908">
        <v>18</v>
      </c>
      <c r="H248" s="569">
        <v>18</v>
      </c>
      <c r="I248" s="652">
        <f t="shared" si="11"/>
        <v>1</v>
      </c>
      <c r="J248" s="647" t="s">
        <v>374</v>
      </c>
      <c r="K248" s="648" t="s">
        <v>10</v>
      </c>
    </row>
    <row r="249" spans="1:11" ht="12.75">
      <c r="A249" s="656" t="s">
        <v>907</v>
      </c>
      <c r="B249" s="708">
        <v>0</v>
      </c>
      <c r="C249" s="709">
        <v>0</v>
      </c>
      <c r="D249" s="709">
        <v>0</v>
      </c>
      <c r="E249" s="709">
        <v>0</v>
      </c>
      <c r="F249" s="709">
        <v>0</v>
      </c>
      <c r="G249" s="908">
        <v>0</v>
      </c>
      <c r="H249" s="569">
        <v>0</v>
      </c>
      <c r="I249" s="652" t="str">
        <f t="shared" si="11"/>
        <v>*</v>
      </c>
      <c r="J249" s="647" t="s">
        <v>340</v>
      </c>
      <c r="K249" s="648" t="s">
        <v>555</v>
      </c>
    </row>
    <row r="250" spans="1:11" ht="12.75">
      <c r="A250" s="656" t="s">
        <v>556</v>
      </c>
      <c r="B250" s="765">
        <v>0</v>
      </c>
      <c r="C250" s="766">
        <v>200</v>
      </c>
      <c r="D250" s="766">
        <v>200</v>
      </c>
      <c r="E250" s="766">
        <v>200</v>
      </c>
      <c r="F250" s="766">
        <v>200</v>
      </c>
      <c r="G250" s="918">
        <v>200</v>
      </c>
      <c r="H250" s="569">
        <v>200</v>
      </c>
      <c r="I250" s="652">
        <f t="shared" si="11"/>
        <v>1</v>
      </c>
      <c r="J250" s="647" t="s">
        <v>557</v>
      </c>
      <c r="K250" s="790" t="s">
        <v>558</v>
      </c>
    </row>
    <row r="251" spans="1:11" ht="12.75">
      <c r="A251" s="656" t="s">
        <v>559</v>
      </c>
      <c r="B251" s="708">
        <v>0</v>
      </c>
      <c r="C251" s="709">
        <v>0</v>
      </c>
      <c r="D251" s="709">
        <v>0</v>
      </c>
      <c r="E251" s="709">
        <v>0</v>
      </c>
      <c r="F251" s="709">
        <v>0</v>
      </c>
      <c r="G251" s="908">
        <v>0</v>
      </c>
      <c r="H251" s="569">
        <v>0</v>
      </c>
      <c r="I251" s="652" t="str">
        <f t="shared" si="11"/>
        <v>*</v>
      </c>
      <c r="J251" s="647" t="s">
        <v>560</v>
      </c>
      <c r="K251" s="648" t="s">
        <v>561</v>
      </c>
    </row>
    <row r="252" spans="1:11" ht="12.75">
      <c r="A252" s="656" t="s">
        <v>562</v>
      </c>
      <c r="B252" s="708">
        <v>0</v>
      </c>
      <c r="C252" s="709">
        <v>0</v>
      </c>
      <c r="D252" s="709">
        <v>0</v>
      </c>
      <c r="E252" s="709">
        <v>0</v>
      </c>
      <c r="F252" s="709">
        <v>0</v>
      </c>
      <c r="G252" s="908">
        <v>0</v>
      </c>
      <c r="H252" s="569">
        <v>0</v>
      </c>
      <c r="I252" s="652" t="str">
        <f t="shared" si="11"/>
        <v>*</v>
      </c>
      <c r="J252" s="757" t="s">
        <v>563</v>
      </c>
      <c r="K252" s="648" t="s">
        <v>564</v>
      </c>
    </row>
    <row r="253" spans="1:11" ht="12.75">
      <c r="A253" s="656" t="s">
        <v>565</v>
      </c>
      <c r="B253" s="708">
        <v>0</v>
      </c>
      <c r="C253" s="709">
        <v>0</v>
      </c>
      <c r="D253" s="709">
        <v>0</v>
      </c>
      <c r="E253" s="709">
        <v>0</v>
      </c>
      <c r="F253" s="709">
        <v>0</v>
      </c>
      <c r="G253" s="908">
        <v>0</v>
      </c>
      <c r="H253" s="569">
        <v>0</v>
      </c>
      <c r="I253" s="652" t="str">
        <f t="shared" si="11"/>
        <v>*</v>
      </c>
      <c r="J253" s="791" t="s">
        <v>566</v>
      </c>
      <c r="K253" s="790" t="s">
        <v>567</v>
      </c>
    </row>
    <row r="254" spans="1:11" ht="12.75">
      <c r="A254" s="656" t="s">
        <v>907</v>
      </c>
      <c r="B254" s="708">
        <v>0</v>
      </c>
      <c r="C254" s="709">
        <v>0</v>
      </c>
      <c r="D254" s="709">
        <v>0</v>
      </c>
      <c r="E254" s="709">
        <v>0</v>
      </c>
      <c r="F254" s="709">
        <v>0</v>
      </c>
      <c r="G254" s="908">
        <v>0</v>
      </c>
      <c r="H254" s="569">
        <v>0</v>
      </c>
      <c r="I254" s="652" t="str">
        <f t="shared" si="11"/>
        <v>*</v>
      </c>
      <c r="J254" s="791" t="s">
        <v>481</v>
      </c>
      <c r="K254" s="790" t="s">
        <v>568</v>
      </c>
    </row>
    <row r="255" spans="1:11" ht="12.75">
      <c r="A255" s="663" t="s">
        <v>1132</v>
      </c>
      <c r="B255" s="664">
        <f aca="true" t="shared" si="12" ref="B255:H255">SUM(B226:B254)</f>
        <v>6020</v>
      </c>
      <c r="C255" s="664">
        <f t="shared" si="12"/>
        <v>6376</v>
      </c>
      <c r="D255" s="664">
        <f t="shared" si="12"/>
        <v>6680</v>
      </c>
      <c r="E255" s="664">
        <f t="shared" si="12"/>
        <v>6680</v>
      </c>
      <c r="F255" s="664">
        <f t="shared" si="12"/>
        <v>10995</v>
      </c>
      <c r="G255" s="664">
        <f t="shared" si="12"/>
        <v>11004</v>
      </c>
      <c r="H255" s="772">
        <f t="shared" si="12"/>
        <v>11003</v>
      </c>
      <c r="I255" s="666">
        <f t="shared" si="11"/>
        <v>0.9999091239549255</v>
      </c>
      <c r="J255" s="667"/>
      <c r="K255" s="663"/>
    </row>
    <row r="256" spans="8:10" ht="6.75" customHeight="1">
      <c r="H256" s="702"/>
      <c r="I256" s="635"/>
      <c r="J256" s="636"/>
    </row>
    <row r="257" spans="8:10" ht="12.75">
      <c r="H257" s="792"/>
      <c r="I257" s="792"/>
      <c r="J257" s="793"/>
    </row>
    <row r="258" spans="8:10" ht="12.75">
      <c r="H258" s="792"/>
      <c r="I258" s="792"/>
      <c r="J258" s="793"/>
    </row>
    <row r="259" spans="8:10" ht="12.75">
      <c r="H259" s="792"/>
      <c r="I259" s="792"/>
      <c r="J259" s="793"/>
    </row>
    <row r="260" spans="8:10" ht="12.75">
      <c r="H260" s="792"/>
      <c r="I260" s="792"/>
      <c r="J260" s="793"/>
    </row>
    <row r="261" spans="8:10" ht="12.75">
      <c r="H261" s="792"/>
      <c r="I261" s="792"/>
      <c r="J261" s="793"/>
    </row>
    <row r="262" spans="8:10" ht="12.75">
      <c r="H262" s="792"/>
      <c r="I262" s="792"/>
      <c r="J262" s="793"/>
    </row>
    <row r="263" spans="8:10" ht="12.75">
      <c r="H263" s="792"/>
      <c r="I263" s="792"/>
      <c r="J263" s="793"/>
    </row>
    <row r="264" spans="8:10" ht="12.75">
      <c r="H264" s="792"/>
      <c r="I264" s="792"/>
      <c r="J264" s="793"/>
    </row>
    <row r="265" spans="8:10" ht="12.75">
      <c r="H265" s="792"/>
      <c r="I265" s="792"/>
      <c r="J265" s="793"/>
    </row>
    <row r="266" spans="8:10" ht="12.75">
      <c r="H266" s="792"/>
      <c r="I266" s="792"/>
      <c r="J266" s="793"/>
    </row>
    <row r="267" spans="8:10" ht="12.75">
      <c r="H267" s="792"/>
      <c r="I267" s="792"/>
      <c r="J267" s="793"/>
    </row>
    <row r="268" spans="8:10" ht="12.75">
      <c r="H268" s="792"/>
      <c r="I268" s="792"/>
      <c r="J268" s="793"/>
    </row>
    <row r="269" spans="8:10" ht="12.75">
      <c r="H269" s="792"/>
      <c r="I269" s="792"/>
      <c r="J269" s="793"/>
    </row>
    <row r="270" spans="8:10" ht="12.75">
      <c r="H270" s="792"/>
      <c r="I270" s="792"/>
      <c r="J270" s="793"/>
    </row>
    <row r="271" spans="8:10" ht="12.75">
      <c r="H271" s="792"/>
      <c r="I271" s="792"/>
      <c r="J271" s="793"/>
    </row>
    <row r="273" spans="1:12" ht="12.75">
      <c r="A273" s="773"/>
      <c r="B273" s="773"/>
      <c r="C273" s="773"/>
      <c r="D273" s="773"/>
      <c r="E273" s="773"/>
      <c r="F273" s="773"/>
      <c r="G273" s="773"/>
      <c r="L273" s="957" t="s">
        <v>226</v>
      </c>
    </row>
    <row r="274" spans="1:7" ht="12.75">
      <c r="A274" s="773"/>
      <c r="B274" s="773"/>
      <c r="C274" s="773"/>
      <c r="D274" s="773"/>
      <c r="E274" s="773"/>
      <c r="F274" s="773"/>
      <c r="G274" s="773"/>
    </row>
  </sheetData>
  <sheetProtection/>
  <autoFilter ref="A7:K256"/>
  <printOptions gridLines="1"/>
  <pageMargins left="0" right="0" top="0" bottom="0" header="0.5118055555555556" footer="0.5118055555555556"/>
  <pageSetup horizontalDpi="300" verticalDpi="3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91"/>
  <sheetViews>
    <sheetView zoomScale="90" zoomScaleNormal="90" zoomScalePageLayoutView="0" workbookViewId="0" topLeftCell="A1">
      <pane xSplit="1" ySplit="6" topLeftCell="B7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32" sqref="I732:I739"/>
    </sheetView>
  </sheetViews>
  <sheetFormatPr defaultColWidth="9.00390625" defaultRowHeight="12.75"/>
  <cols>
    <col min="1" max="1" width="34.125" style="1" customWidth="1"/>
    <col min="2" max="2" width="14.75390625" style="1" customWidth="1"/>
    <col min="3" max="3" width="15.375" style="1" customWidth="1"/>
    <col min="4" max="5" width="14.375" style="1" customWidth="1"/>
    <col min="6" max="9" width="14.625" style="1" customWidth="1"/>
    <col min="10" max="10" width="12.125" style="1" customWidth="1"/>
    <col min="11" max="11" width="54.625" style="1" customWidth="1"/>
    <col min="12" max="12" width="9.00390625" style="1" customWidth="1"/>
    <col min="13" max="13" width="12.00390625" style="1" bestFit="1" customWidth="1"/>
    <col min="14" max="15" width="9.00390625" style="1" customWidth="1"/>
    <col min="16" max="17" width="12.00390625" style="1" customWidth="1"/>
    <col min="18" max="16384" width="9.00390625" style="1" customWidth="1"/>
  </cols>
  <sheetData>
    <row r="1" spans="1:12" ht="18" customHeight="1">
      <c r="A1" s="633" t="s">
        <v>569</v>
      </c>
      <c r="B1" s="633"/>
      <c r="C1" s="633"/>
      <c r="D1" s="633"/>
      <c r="E1" s="633"/>
      <c r="F1" s="633"/>
      <c r="G1" s="633"/>
      <c r="J1" s="794" t="s">
        <v>1132</v>
      </c>
      <c r="K1" s="698">
        <f>SUM(H128+H243+H259+H358+H496+H581+H603+H619+H629+H663+H686+H729+H768)</f>
        <v>80634</v>
      </c>
      <c r="L1" s="698"/>
    </row>
    <row r="2" spans="1:12" ht="18" customHeight="1">
      <c r="A2" s="630" t="s">
        <v>312</v>
      </c>
      <c r="B2" s="630"/>
      <c r="C2" s="630"/>
      <c r="D2" s="630"/>
      <c r="E2" s="630"/>
      <c r="F2" s="630"/>
      <c r="G2" s="630"/>
      <c r="J2" s="489"/>
      <c r="K2" s="698"/>
      <c r="L2" s="698"/>
    </row>
    <row r="3" spans="1:12" ht="18.75" customHeight="1">
      <c r="A3" s="335" t="s">
        <v>570</v>
      </c>
      <c r="B3" s="335"/>
      <c r="C3" s="335"/>
      <c r="D3" s="335"/>
      <c r="E3" s="335"/>
      <c r="F3" s="335"/>
      <c r="G3" s="335"/>
      <c r="J3" s="489"/>
      <c r="K3" s="698"/>
      <c r="L3" s="698"/>
    </row>
    <row r="4" spans="1:7" ht="18.75" customHeight="1">
      <c r="A4" s="668" t="s">
        <v>571</v>
      </c>
      <c r="B4" s="668"/>
      <c r="C4" s="668"/>
      <c r="D4" s="668"/>
      <c r="E4" s="668"/>
      <c r="F4" s="668"/>
      <c r="G4" s="668"/>
    </row>
    <row r="5" spans="1:11" ht="12.75">
      <c r="A5" s="637" t="s">
        <v>314</v>
      </c>
      <c r="B5" s="638" t="s">
        <v>315</v>
      </c>
      <c r="C5" s="638" t="s">
        <v>316</v>
      </c>
      <c r="D5" s="638" t="s">
        <v>317</v>
      </c>
      <c r="E5" s="638" t="s">
        <v>318</v>
      </c>
      <c r="F5" s="638" t="s">
        <v>319</v>
      </c>
      <c r="G5" s="638" t="s">
        <v>320</v>
      </c>
      <c r="H5" s="638" t="s">
        <v>871</v>
      </c>
      <c r="I5" s="638" t="s">
        <v>871</v>
      </c>
      <c r="J5" s="638" t="s">
        <v>321</v>
      </c>
      <c r="K5" s="637" t="s">
        <v>322</v>
      </c>
    </row>
    <row r="6" spans="1:11" ht="12.75">
      <c r="A6" s="640"/>
      <c r="B6" s="641">
        <v>2009</v>
      </c>
      <c r="C6" s="641">
        <v>2009</v>
      </c>
      <c r="D6" s="641">
        <v>2009</v>
      </c>
      <c r="E6" s="641">
        <v>2009</v>
      </c>
      <c r="F6" s="641">
        <v>2009</v>
      </c>
      <c r="G6" s="641">
        <v>2009</v>
      </c>
      <c r="H6" s="642" t="s">
        <v>997</v>
      </c>
      <c r="I6" s="642" t="s">
        <v>964</v>
      </c>
      <c r="J6" s="642" t="s">
        <v>323</v>
      </c>
      <c r="K6" s="640"/>
    </row>
    <row r="7" spans="1:11" ht="12.75" customHeight="1">
      <c r="A7" s="675" t="s">
        <v>572</v>
      </c>
      <c r="B7" s="736">
        <v>187</v>
      </c>
      <c r="C7" s="732">
        <v>187</v>
      </c>
      <c r="D7" s="732">
        <v>187</v>
      </c>
      <c r="E7" s="795">
        <v>187</v>
      </c>
      <c r="F7" s="795">
        <v>187</v>
      </c>
      <c r="G7" s="927">
        <v>187</v>
      </c>
      <c r="H7" s="795">
        <v>189</v>
      </c>
      <c r="I7" s="646">
        <f>IF(OR(H7=0,G7=0),"*",H7/G7)</f>
        <v>1.0106951871657754</v>
      </c>
      <c r="J7" s="796" t="s">
        <v>361</v>
      </c>
      <c r="K7" s="658" t="s">
        <v>573</v>
      </c>
    </row>
    <row r="8" spans="1:11" ht="12.75" customHeight="1">
      <c r="A8" s="785" t="s">
        <v>572</v>
      </c>
      <c r="B8" s="736">
        <v>153</v>
      </c>
      <c r="C8" s="737">
        <v>153</v>
      </c>
      <c r="D8" s="737">
        <v>153</v>
      </c>
      <c r="E8" s="795">
        <v>140</v>
      </c>
      <c r="F8" s="795">
        <v>140</v>
      </c>
      <c r="G8" s="927">
        <v>140</v>
      </c>
      <c r="H8" s="795">
        <v>119</v>
      </c>
      <c r="I8" s="652">
        <f>IF(OR(H8=0,G8=0),"*",H8/G8)</f>
        <v>0.85</v>
      </c>
      <c r="J8" s="797" t="s">
        <v>418</v>
      </c>
      <c r="K8" s="658" t="s">
        <v>574</v>
      </c>
    </row>
    <row r="9" spans="1:11" ht="12.75" customHeight="1">
      <c r="A9" s="785" t="s">
        <v>572</v>
      </c>
      <c r="B9" s="736">
        <v>188</v>
      </c>
      <c r="C9" s="737">
        <v>188</v>
      </c>
      <c r="D9" s="737">
        <v>188</v>
      </c>
      <c r="E9" s="795">
        <v>188</v>
      </c>
      <c r="F9" s="795">
        <v>188</v>
      </c>
      <c r="G9" s="927">
        <v>188</v>
      </c>
      <c r="H9" s="795">
        <v>187</v>
      </c>
      <c r="I9" s="652">
        <f aca="true" t="shared" si="0" ref="I9:I72">IF(OR(H9=0,G9=0),"*",H9/G9)</f>
        <v>0.9946808510638298</v>
      </c>
      <c r="J9" s="797" t="s">
        <v>420</v>
      </c>
      <c r="K9" s="759" t="s">
        <v>575</v>
      </c>
    </row>
    <row r="10" spans="1:13" ht="12.75" customHeight="1">
      <c r="A10" s="681" t="s">
        <v>572</v>
      </c>
      <c r="B10" s="712">
        <v>4113</v>
      </c>
      <c r="C10" s="713">
        <v>3760</v>
      </c>
      <c r="D10" s="713">
        <v>3760</v>
      </c>
      <c r="E10" s="569">
        <v>4110</v>
      </c>
      <c r="F10" s="569">
        <v>4110</v>
      </c>
      <c r="G10" s="714">
        <v>4110</v>
      </c>
      <c r="H10" s="569">
        <v>4067</v>
      </c>
      <c r="I10" s="652">
        <f t="shared" si="0"/>
        <v>0.9895377128953772</v>
      </c>
      <c r="J10" s="798" t="s">
        <v>372</v>
      </c>
      <c r="K10" s="658" t="s">
        <v>576</v>
      </c>
      <c r="M10" s="156"/>
    </row>
    <row r="11" spans="1:11" ht="12.75" customHeight="1">
      <c r="A11" s="681" t="s">
        <v>572</v>
      </c>
      <c r="B11" s="712">
        <v>0</v>
      </c>
      <c r="C11" s="713">
        <v>0</v>
      </c>
      <c r="D11" s="713">
        <v>0</v>
      </c>
      <c r="E11" s="569">
        <v>0</v>
      </c>
      <c r="F11" s="569">
        <v>0</v>
      </c>
      <c r="G11" s="714">
        <v>0</v>
      </c>
      <c r="H11" s="569">
        <v>0</v>
      </c>
      <c r="I11" s="652" t="str">
        <f t="shared" si="0"/>
        <v>*</v>
      </c>
      <c r="J11" s="798" t="s">
        <v>424</v>
      </c>
      <c r="K11" s="658" t="s">
        <v>577</v>
      </c>
    </row>
    <row r="12" spans="1:15" ht="12.75" customHeight="1">
      <c r="A12" s="681" t="s">
        <v>572</v>
      </c>
      <c r="B12" s="760">
        <v>0</v>
      </c>
      <c r="C12" s="761">
        <v>185</v>
      </c>
      <c r="D12" s="761">
        <v>189</v>
      </c>
      <c r="E12" s="569">
        <v>189</v>
      </c>
      <c r="F12" s="569">
        <v>189</v>
      </c>
      <c r="G12" s="714">
        <v>189</v>
      </c>
      <c r="H12" s="569">
        <v>193</v>
      </c>
      <c r="I12" s="652">
        <f t="shared" si="0"/>
        <v>1.0211640211640212</v>
      </c>
      <c r="J12" s="798" t="s">
        <v>557</v>
      </c>
      <c r="K12" s="658" t="s">
        <v>578</v>
      </c>
      <c r="O12" s="156"/>
    </row>
    <row r="13" spans="1:11" ht="12.75" customHeight="1">
      <c r="A13" s="681" t="s">
        <v>572</v>
      </c>
      <c r="B13" s="712">
        <v>0</v>
      </c>
      <c r="C13" s="713">
        <v>0</v>
      </c>
      <c r="D13" s="713">
        <v>0</v>
      </c>
      <c r="E13" s="569">
        <v>0</v>
      </c>
      <c r="F13" s="569">
        <v>0</v>
      </c>
      <c r="G13" s="714">
        <v>0</v>
      </c>
      <c r="H13" s="569">
        <v>0</v>
      </c>
      <c r="I13" s="652" t="str">
        <f t="shared" si="0"/>
        <v>*</v>
      </c>
      <c r="J13" s="798" t="s">
        <v>560</v>
      </c>
      <c r="K13" s="799" t="s">
        <v>579</v>
      </c>
    </row>
    <row r="14" spans="1:13" ht="12.75" customHeight="1">
      <c r="A14" s="681" t="s">
        <v>572</v>
      </c>
      <c r="B14" s="712">
        <v>0</v>
      </c>
      <c r="C14" s="713">
        <v>0</v>
      </c>
      <c r="D14" s="713">
        <v>0</v>
      </c>
      <c r="E14" s="569">
        <v>0</v>
      </c>
      <c r="F14" s="569">
        <v>0</v>
      </c>
      <c r="G14" s="714">
        <v>0</v>
      </c>
      <c r="H14" s="569">
        <v>0</v>
      </c>
      <c r="I14" s="652" t="str">
        <f t="shared" si="0"/>
        <v>*</v>
      </c>
      <c r="J14" s="798" t="s">
        <v>431</v>
      </c>
      <c r="K14" s="799" t="s">
        <v>580</v>
      </c>
      <c r="M14" s="156"/>
    </row>
    <row r="15" spans="1:11" ht="12.75" customHeight="1">
      <c r="A15" s="681" t="s">
        <v>572</v>
      </c>
      <c r="B15" s="712">
        <v>0</v>
      </c>
      <c r="C15" s="713">
        <v>0</v>
      </c>
      <c r="D15" s="713">
        <v>0</v>
      </c>
      <c r="E15" s="569">
        <v>0</v>
      </c>
      <c r="F15" s="569">
        <v>0</v>
      </c>
      <c r="G15" s="714">
        <v>0</v>
      </c>
      <c r="H15" s="569">
        <v>0</v>
      </c>
      <c r="I15" s="652" t="str">
        <f t="shared" si="0"/>
        <v>*</v>
      </c>
      <c r="J15" s="798" t="s">
        <v>473</v>
      </c>
      <c r="K15" s="799" t="s">
        <v>581</v>
      </c>
    </row>
    <row r="16" spans="1:11" ht="12.75" customHeight="1">
      <c r="A16" s="681" t="s">
        <v>572</v>
      </c>
      <c r="B16" s="712">
        <v>0</v>
      </c>
      <c r="C16" s="713">
        <v>0</v>
      </c>
      <c r="D16" s="713">
        <v>0</v>
      </c>
      <c r="E16" s="569">
        <v>0</v>
      </c>
      <c r="F16" s="569">
        <v>0</v>
      </c>
      <c r="G16" s="714">
        <v>0</v>
      </c>
      <c r="H16" s="569">
        <v>0</v>
      </c>
      <c r="I16" s="652" t="str">
        <f t="shared" si="0"/>
        <v>*</v>
      </c>
      <c r="J16" s="798" t="s">
        <v>343</v>
      </c>
      <c r="K16" s="658" t="s">
        <v>582</v>
      </c>
    </row>
    <row r="17" spans="1:16" ht="12.75" customHeight="1">
      <c r="A17" s="681" t="s">
        <v>572</v>
      </c>
      <c r="B17" s="712">
        <v>535</v>
      </c>
      <c r="C17" s="713">
        <v>535</v>
      </c>
      <c r="D17" s="713">
        <v>535</v>
      </c>
      <c r="E17" s="569">
        <v>485</v>
      </c>
      <c r="F17" s="569">
        <v>485</v>
      </c>
      <c r="G17" s="714">
        <v>485</v>
      </c>
      <c r="H17" s="569">
        <v>484</v>
      </c>
      <c r="I17" s="652">
        <f t="shared" si="0"/>
        <v>0.9979381443298969</v>
      </c>
      <c r="J17" s="798" t="s">
        <v>378</v>
      </c>
      <c r="K17" s="658" t="s">
        <v>583</v>
      </c>
      <c r="N17" s="156"/>
      <c r="P17" s="156"/>
    </row>
    <row r="18" spans="1:11" ht="12.75" customHeight="1">
      <c r="A18" s="681" t="s">
        <v>572</v>
      </c>
      <c r="B18" s="708">
        <v>3699</v>
      </c>
      <c r="C18" s="709">
        <v>3699</v>
      </c>
      <c r="D18" s="709">
        <v>3699</v>
      </c>
      <c r="E18" s="605">
        <v>3350</v>
      </c>
      <c r="F18" s="605">
        <v>3350</v>
      </c>
      <c r="G18" s="710">
        <v>3350</v>
      </c>
      <c r="H18" s="605">
        <v>3101</v>
      </c>
      <c r="I18" s="652">
        <f t="shared" si="0"/>
        <v>0.9256716417910448</v>
      </c>
      <c r="J18" s="798" t="s">
        <v>383</v>
      </c>
      <c r="K18" s="658" t="s">
        <v>584</v>
      </c>
    </row>
    <row r="19" spans="1:11" ht="12.75" customHeight="1">
      <c r="A19" s="681" t="s">
        <v>572</v>
      </c>
      <c r="B19" s="708">
        <v>0</v>
      </c>
      <c r="C19" s="709">
        <v>0</v>
      </c>
      <c r="D19" s="709">
        <v>0</v>
      </c>
      <c r="E19" s="605">
        <v>0</v>
      </c>
      <c r="F19" s="605">
        <v>0</v>
      </c>
      <c r="G19" s="710">
        <v>0</v>
      </c>
      <c r="H19" s="605">
        <v>0</v>
      </c>
      <c r="I19" s="652" t="str">
        <f t="shared" si="0"/>
        <v>*</v>
      </c>
      <c r="J19" s="798" t="s">
        <v>437</v>
      </c>
      <c r="K19" s="658" t="s">
        <v>438</v>
      </c>
    </row>
    <row r="20" spans="1:11" ht="12.75" customHeight="1">
      <c r="A20" s="681" t="s">
        <v>572</v>
      </c>
      <c r="B20" s="712">
        <v>0</v>
      </c>
      <c r="C20" s="713">
        <v>0</v>
      </c>
      <c r="D20" s="713">
        <v>0</v>
      </c>
      <c r="E20" s="569">
        <v>0</v>
      </c>
      <c r="F20" s="569">
        <v>0</v>
      </c>
      <c r="G20" s="714">
        <v>0</v>
      </c>
      <c r="H20" s="569">
        <v>0</v>
      </c>
      <c r="I20" s="652" t="str">
        <f t="shared" si="0"/>
        <v>*</v>
      </c>
      <c r="J20" s="798" t="s">
        <v>346</v>
      </c>
      <c r="K20" s="658" t="s">
        <v>347</v>
      </c>
    </row>
    <row r="21" spans="1:16" ht="12.75" customHeight="1">
      <c r="A21" s="681" t="s">
        <v>572</v>
      </c>
      <c r="B21" s="712">
        <v>185</v>
      </c>
      <c r="C21" s="713">
        <v>185</v>
      </c>
      <c r="D21" s="713">
        <v>86</v>
      </c>
      <c r="E21" s="569">
        <v>86</v>
      </c>
      <c r="F21" s="569">
        <v>86</v>
      </c>
      <c r="G21" s="714">
        <v>86</v>
      </c>
      <c r="H21" s="569">
        <v>94</v>
      </c>
      <c r="I21" s="652">
        <f t="shared" si="0"/>
        <v>1.0930232558139534</v>
      </c>
      <c r="J21" s="798" t="s">
        <v>332</v>
      </c>
      <c r="K21" s="658" t="s">
        <v>585</v>
      </c>
      <c r="P21" s="156"/>
    </row>
    <row r="22" spans="1:11" ht="12.75" customHeight="1">
      <c r="A22" s="681" t="s">
        <v>572</v>
      </c>
      <c r="B22" s="712">
        <v>0</v>
      </c>
      <c r="C22" s="713">
        <v>0</v>
      </c>
      <c r="D22" s="713">
        <v>0</v>
      </c>
      <c r="E22" s="569">
        <v>0</v>
      </c>
      <c r="F22" s="569">
        <v>0</v>
      </c>
      <c r="G22" s="714">
        <v>0</v>
      </c>
      <c r="H22" s="569">
        <v>0</v>
      </c>
      <c r="I22" s="652" t="str">
        <f t="shared" si="0"/>
        <v>*</v>
      </c>
      <c r="J22" s="798" t="s">
        <v>444</v>
      </c>
      <c r="K22" s="658" t="s">
        <v>445</v>
      </c>
    </row>
    <row r="23" spans="1:11" ht="12.75" customHeight="1">
      <c r="A23" s="681" t="s">
        <v>572</v>
      </c>
      <c r="B23" s="712">
        <v>4320</v>
      </c>
      <c r="C23" s="713">
        <v>4320</v>
      </c>
      <c r="D23" s="713">
        <v>4320</v>
      </c>
      <c r="E23" s="569">
        <v>4320</v>
      </c>
      <c r="F23" s="569">
        <v>4320</v>
      </c>
      <c r="G23" s="714">
        <v>3577</v>
      </c>
      <c r="H23" s="569">
        <v>5054</v>
      </c>
      <c r="I23" s="652">
        <f t="shared" si="0"/>
        <v>1.4129158512720157</v>
      </c>
      <c r="J23" s="798" t="s">
        <v>446</v>
      </c>
      <c r="K23" s="658" t="s">
        <v>586</v>
      </c>
    </row>
    <row r="24" spans="1:11" ht="12.75" customHeight="1">
      <c r="A24" s="681" t="s">
        <v>572</v>
      </c>
      <c r="B24" s="712">
        <v>0</v>
      </c>
      <c r="C24" s="713">
        <v>0</v>
      </c>
      <c r="D24" s="713">
        <v>0</v>
      </c>
      <c r="E24" s="569">
        <v>0</v>
      </c>
      <c r="F24" s="569">
        <v>0</v>
      </c>
      <c r="G24" s="714">
        <v>0</v>
      </c>
      <c r="H24" s="569">
        <v>0</v>
      </c>
      <c r="I24" s="652" t="str">
        <f t="shared" si="0"/>
        <v>*</v>
      </c>
      <c r="J24" s="798" t="s">
        <v>486</v>
      </c>
      <c r="K24" s="658" t="s">
        <v>587</v>
      </c>
    </row>
    <row r="25" spans="1:11" ht="12.75" customHeight="1">
      <c r="A25" s="681" t="s">
        <v>572</v>
      </c>
      <c r="B25" s="712">
        <v>0</v>
      </c>
      <c r="C25" s="713">
        <v>0</v>
      </c>
      <c r="D25" s="713">
        <v>0</v>
      </c>
      <c r="E25" s="569">
        <v>0</v>
      </c>
      <c r="F25" s="569">
        <v>0</v>
      </c>
      <c r="G25" s="714">
        <v>0</v>
      </c>
      <c r="H25" s="569">
        <v>0</v>
      </c>
      <c r="I25" s="652" t="str">
        <f t="shared" si="0"/>
        <v>*</v>
      </c>
      <c r="J25" s="798" t="s">
        <v>389</v>
      </c>
      <c r="K25" s="658" t="s">
        <v>588</v>
      </c>
    </row>
    <row r="26" spans="1:11" ht="12.75" customHeight="1">
      <c r="A26" s="681" t="s">
        <v>572</v>
      </c>
      <c r="B26" s="712">
        <v>480</v>
      </c>
      <c r="C26" s="713">
        <v>777</v>
      </c>
      <c r="D26" s="713">
        <v>777</v>
      </c>
      <c r="E26" s="569">
        <v>400</v>
      </c>
      <c r="F26" s="569">
        <v>400</v>
      </c>
      <c r="G26" s="714">
        <v>400</v>
      </c>
      <c r="H26" s="569">
        <v>368</v>
      </c>
      <c r="I26" s="652">
        <f t="shared" si="0"/>
        <v>0.92</v>
      </c>
      <c r="J26" s="798" t="s">
        <v>391</v>
      </c>
      <c r="K26" s="658" t="s">
        <v>589</v>
      </c>
    </row>
    <row r="27" spans="1:11" ht="12.75" customHeight="1">
      <c r="A27" s="681" t="s">
        <v>572</v>
      </c>
      <c r="B27" s="712">
        <v>140</v>
      </c>
      <c r="C27" s="713">
        <v>140</v>
      </c>
      <c r="D27" s="713">
        <v>140</v>
      </c>
      <c r="E27" s="569">
        <v>140</v>
      </c>
      <c r="F27" s="569">
        <v>140</v>
      </c>
      <c r="G27" s="714">
        <v>146</v>
      </c>
      <c r="H27" s="569">
        <v>167</v>
      </c>
      <c r="I27" s="652">
        <f t="shared" si="0"/>
        <v>1.143835616438356</v>
      </c>
      <c r="J27" s="798" t="s">
        <v>490</v>
      </c>
      <c r="K27" s="658" t="s">
        <v>590</v>
      </c>
    </row>
    <row r="28" spans="1:15" ht="12.75" customHeight="1">
      <c r="A28" s="681" t="s">
        <v>591</v>
      </c>
      <c r="B28" s="712">
        <v>19</v>
      </c>
      <c r="C28" s="713">
        <v>19</v>
      </c>
      <c r="D28" s="713">
        <v>19</v>
      </c>
      <c r="E28" s="569">
        <v>19</v>
      </c>
      <c r="F28" s="569">
        <v>19</v>
      </c>
      <c r="G28" s="714">
        <v>19</v>
      </c>
      <c r="H28" s="569">
        <v>0</v>
      </c>
      <c r="I28" s="652" t="str">
        <f t="shared" si="0"/>
        <v>*</v>
      </c>
      <c r="J28" s="798" t="s">
        <v>340</v>
      </c>
      <c r="K28" s="658" t="s">
        <v>592</v>
      </c>
      <c r="O28" s="156"/>
    </row>
    <row r="29" spans="1:11" ht="12.75" customHeight="1">
      <c r="A29" s="681" t="s">
        <v>591</v>
      </c>
      <c r="B29" s="712">
        <v>0</v>
      </c>
      <c r="C29" s="713">
        <v>0</v>
      </c>
      <c r="D29" s="713">
        <v>0</v>
      </c>
      <c r="E29" s="569">
        <v>0</v>
      </c>
      <c r="F29" s="569">
        <v>0</v>
      </c>
      <c r="G29" s="714">
        <v>0</v>
      </c>
      <c r="H29" s="569">
        <v>0</v>
      </c>
      <c r="I29" s="652" t="str">
        <f t="shared" si="0"/>
        <v>*</v>
      </c>
      <c r="J29" s="798" t="s">
        <v>398</v>
      </c>
      <c r="K29" s="658" t="s">
        <v>593</v>
      </c>
    </row>
    <row r="30" spans="1:11" ht="12.75" customHeight="1">
      <c r="A30" s="681" t="s">
        <v>591</v>
      </c>
      <c r="B30" s="712">
        <v>91</v>
      </c>
      <c r="C30" s="713">
        <v>91</v>
      </c>
      <c r="D30" s="713">
        <v>91</v>
      </c>
      <c r="E30" s="569">
        <v>91</v>
      </c>
      <c r="F30" s="569">
        <v>91</v>
      </c>
      <c r="G30" s="714">
        <v>91</v>
      </c>
      <c r="H30" s="569">
        <v>77</v>
      </c>
      <c r="I30" s="652">
        <f t="shared" si="0"/>
        <v>0.8461538461538461</v>
      </c>
      <c r="J30" s="798" t="s">
        <v>361</v>
      </c>
      <c r="K30" s="658" t="s">
        <v>573</v>
      </c>
    </row>
    <row r="31" spans="1:14" ht="12.75" customHeight="1">
      <c r="A31" s="681" t="s">
        <v>591</v>
      </c>
      <c r="B31" s="712">
        <v>0</v>
      </c>
      <c r="C31" s="713">
        <v>0</v>
      </c>
      <c r="D31" s="713">
        <v>0</v>
      </c>
      <c r="E31" s="569">
        <v>0</v>
      </c>
      <c r="F31" s="569">
        <v>0</v>
      </c>
      <c r="G31" s="714">
        <v>0</v>
      </c>
      <c r="H31" s="569">
        <v>0</v>
      </c>
      <c r="I31" s="652" t="str">
        <f t="shared" si="0"/>
        <v>*</v>
      </c>
      <c r="J31" s="798" t="s">
        <v>418</v>
      </c>
      <c r="K31" s="658" t="s">
        <v>574</v>
      </c>
      <c r="M31" s="156"/>
      <c r="N31" s="156"/>
    </row>
    <row r="32" spans="1:15" ht="12.75" customHeight="1">
      <c r="A32" s="681" t="s">
        <v>591</v>
      </c>
      <c r="B32" s="712">
        <v>120</v>
      </c>
      <c r="C32" s="713">
        <v>120</v>
      </c>
      <c r="D32" s="713">
        <v>120</v>
      </c>
      <c r="E32" s="569">
        <v>50</v>
      </c>
      <c r="F32" s="569">
        <v>50</v>
      </c>
      <c r="G32" s="714">
        <v>34</v>
      </c>
      <c r="H32" s="569">
        <v>36</v>
      </c>
      <c r="I32" s="652">
        <f t="shared" si="0"/>
        <v>1.0588235294117647</v>
      </c>
      <c r="J32" s="798" t="s">
        <v>366</v>
      </c>
      <c r="K32" s="658" t="s">
        <v>594</v>
      </c>
      <c r="O32" s="156"/>
    </row>
    <row r="33" spans="1:11" ht="12.75" customHeight="1">
      <c r="A33" s="681" t="s">
        <v>591</v>
      </c>
      <c r="B33" s="712">
        <v>0</v>
      </c>
      <c r="C33" s="713">
        <v>0</v>
      </c>
      <c r="D33" s="713">
        <v>0</v>
      </c>
      <c r="E33" s="569">
        <v>0</v>
      </c>
      <c r="F33" s="569">
        <v>0</v>
      </c>
      <c r="G33" s="714">
        <v>0</v>
      </c>
      <c r="H33" s="955" t="s">
        <v>290</v>
      </c>
      <c r="I33" s="652" t="str">
        <f t="shared" si="0"/>
        <v>*</v>
      </c>
      <c r="J33" s="798" t="s">
        <v>420</v>
      </c>
      <c r="K33" s="658" t="s">
        <v>575</v>
      </c>
    </row>
    <row r="34" spans="1:11" ht="12.75" customHeight="1">
      <c r="A34" s="800" t="s">
        <v>595</v>
      </c>
      <c r="B34" s="801">
        <v>23</v>
      </c>
      <c r="C34" s="802">
        <v>23</v>
      </c>
      <c r="D34" s="802">
        <v>23</v>
      </c>
      <c r="E34" s="569">
        <v>23</v>
      </c>
      <c r="F34" s="569">
        <v>23</v>
      </c>
      <c r="G34" s="714">
        <v>23</v>
      </c>
      <c r="H34" s="569">
        <v>36</v>
      </c>
      <c r="I34" s="652">
        <f t="shared" si="0"/>
        <v>1.565217391304348</v>
      </c>
      <c r="J34" s="798" t="s">
        <v>596</v>
      </c>
      <c r="K34" s="658" t="s">
        <v>597</v>
      </c>
    </row>
    <row r="35" spans="1:11" ht="12.75" customHeight="1">
      <c r="A35" s="681" t="s">
        <v>591</v>
      </c>
      <c r="B35" s="712">
        <v>202</v>
      </c>
      <c r="C35" s="713">
        <v>202</v>
      </c>
      <c r="D35" s="713">
        <v>202</v>
      </c>
      <c r="E35" s="569">
        <v>202</v>
      </c>
      <c r="F35" s="569">
        <v>202</v>
      </c>
      <c r="G35" s="714">
        <v>202</v>
      </c>
      <c r="H35" s="569">
        <v>152</v>
      </c>
      <c r="I35" s="652">
        <f t="shared" si="0"/>
        <v>0.7524752475247525</v>
      </c>
      <c r="J35" s="798" t="s">
        <v>372</v>
      </c>
      <c r="K35" s="658" t="s">
        <v>576</v>
      </c>
    </row>
    <row r="36" spans="1:11" ht="12.75" customHeight="1">
      <c r="A36" s="681" t="s">
        <v>591</v>
      </c>
      <c r="B36" s="712">
        <v>0</v>
      </c>
      <c r="C36" s="713">
        <v>0</v>
      </c>
      <c r="D36" s="713">
        <v>0</v>
      </c>
      <c r="E36" s="569">
        <v>0</v>
      </c>
      <c r="F36" s="569">
        <v>0</v>
      </c>
      <c r="G36" s="714">
        <v>0</v>
      </c>
      <c r="H36" s="569">
        <v>0</v>
      </c>
      <c r="I36" s="652" t="str">
        <f t="shared" si="0"/>
        <v>*</v>
      </c>
      <c r="J36" s="798" t="s">
        <v>422</v>
      </c>
      <c r="K36" s="658" t="s">
        <v>423</v>
      </c>
    </row>
    <row r="37" spans="1:11" ht="12.75" customHeight="1">
      <c r="A37" s="681" t="s">
        <v>591</v>
      </c>
      <c r="B37" s="712">
        <v>40</v>
      </c>
      <c r="C37" s="713">
        <v>40</v>
      </c>
      <c r="D37" s="713">
        <v>40</v>
      </c>
      <c r="E37" s="569">
        <v>40</v>
      </c>
      <c r="F37" s="569">
        <v>55</v>
      </c>
      <c r="G37" s="714">
        <v>55</v>
      </c>
      <c r="H37" s="569">
        <v>72</v>
      </c>
      <c r="I37" s="652">
        <f t="shared" si="0"/>
        <v>1.309090909090909</v>
      </c>
      <c r="J37" s="798" t="s">
        <v>424</v>
      </c>
      <c r="K37" s="658" t="s">
        <v>577</v>
      </c>
    </row>
    <row r="38" spans="1:15" ht="12.75" customHeight="1">
      <c r="A38" s="681" t="s">
        <v>591</v>
      </c>
      <c r="B38" s="712">
        <v>0</v>
      </c>
      <c r="C38" s="713">
        <v>0</v>
      </c>
      <c r="D38" s="713">
        <v>0</v>
      </c>
      <c r="E38" s="569">
        <v>0</v>
      </c>
      <c r="F38" s="569">
        <v>0</v>
      </c>
      <c r="G38" s="714">
        <v>0</v>
      </c>
      <c r="H38" s="569">
        <v>0</v>
      </c>
      <c r="I38" s="652" t="str">
        <f t="shared" si="0"/>
        <v>*</v>
      </c>
      <c r="J38" s="798" t="s">
        <v>428</v>
      </c>
      <c r="K38" s="658" t="s">
        <v>598</v>
      </c>
      <c r="O38" s="156"/>
    </row>
    <row r="39" spans="1:11" ht="12.75" customHeight="1">
      <c r="A39" s="681" t="s">
        <v>591</v>
      </c>
      <c r="B39" s="712">
        <v>0</v>
      </c>
      <c r="C39" s="713">
        <v>0</v>
      </c>
      <c r="D39" s="713">
        <v>0</v>
      </c>
      <c r="E39" s="569">
        <v>0</v>
      </c>
      <c r="F39" s="569">
        <v>0</v>
      </c>
      <c r="G39" s="714">
        <v>0</v>
      </c>
      <c r="H39" s="569">
        <v>0</v>
      </c>
      <c r="I39" s="652" t="str">
        <f t="shared" si="0"/>
        <v>*</v>
      </c>
      <c r="J39" s="798" t="s">
        <v>599</v>
      </c>
      <c r="K39" s="658" t="s">
        <v>600</v>
      </c>
    </row>
    <row r="40" spans="1:11" ht="12.75" customHeight="1">
      <c r="A40" s="681" t="s">
        <v>591</v>
      </c>
      <c r="B40" s="712">
        <v>0</v>
      </c>
      <c r="C40" s="713">
        <v>0</v>
      </c>
      <c r="D40" s="713">
        <v>0</v>
      </c>
      <c r="E40" s="569">
        <v>0</v>
      </c>
      <c r="F40" s="569">
        <v>0</v>
      </c>
      <c r="G40" s="714">
        <v>0</v>
      </c>
      <c r="H40" s="569">
        <v>0</v>
      </c>
      <c r="I40" s="652" t="str">
        <f t="shared" si="0"/>
        <v>*</v>
      </c>
      <c r="J40" s="798" t="s">
        <v>431</v>
      </c>
      <c r="K40" s="658" t="s">
        <v>580</v>
      </c>
    </row>
    <row r="41" spans="1:13" ht="12.75" customHeight="1">
      <c r="A41" s="681" t="s">
        <v>591</v>
      </c>
      <c r="B41" s="712">
        <v>0</v>
      </c>
      <c r="C41" s="713">
        <v>0</v>
      </c>
      <c r="D41" s="713">
        <v>0</v>
      </c>
      <c r="E41" s="569">
        <v>0</v>
      </c>
      <c r="F41" s="569">
        <v>0</v>
      </c>
      <c r="G41" s="714">
        <v>0</v>
      </c>
      <c r="H41" s="569">
        <v>0</v>
      </c>
      <c r="I41" s="652" t="str">
        <f t="shared" si="0"/>
        <v>*</v>
      </c>
      <c r="J41" s="798" t="s">
        <v>484</v>
      </c>
      <c r="K41" s="658" t="s">
        <v>601</v>
      </c>
      <c r="M41" s="156"/>
    </row>
    <row r="42" spans="1:11" ht="12.75" customHeight="1">
      <c r="A42" s="681" t="s">
        <v>591</v>
      </c>
      <c r="B42" s="712">
        <v>0</v>
      </c>
      <c r="C42" s="713">
        <v>0</v>
      </c>
      <c r="D42" s="713">
        <v>0</v>
      </c>
      <c r="E42" s="569">
        <v>0</v>
      </c>
      <c r="F42" s="569">
        <v>0</v>
      </c>
      <c r="G42" s="714">
        <v>0</v>
      </c>
      <c r="H42" s="569">
        <v>0</v>
      </c>
      <c r="I42" s="652" t="str">
        <f t="shared" si="0"/>
        <v>*</v>
      </c>
      <c r="J42" s="798" t="s">
        <v>378</v>
      </c>
      <c r="K42" s="658" t="s">
        <v>583</v>
      </c>
    </row>
    <row r="43" spans="1:11" ht="12.75" customHeight="1">
      <c r="A43" s="681" t="s">
        <v>591</v>
      </c>
      <c r="B43" s="712">
        <v>0</v>
      </c>
      <c r="C43" s="713">
        <v>0</v>
      </c>
      <c r="D43" s="713">
        <v>0</v>
      </c>
      <c r="E43" s="569">
        <v>0</v>
      </c>
      <c r="F43" s="569">
        <v>0</v>
      </c>
      <c r="G43" s="714">
        <v>0</v>
      </c>
      <c r="H43" s="569">
        <v>0</v>
      </c>
      <c r="I43" s="652" t="str">
        <f t="shared" si="0"/>
        <v>*</v>
      </c>
      <c r="J43" s="798" t="s">
        <v>547</v>
      </c>
      <c r="K43" s="658" t="s">
        <v>602</v>
      </c>
    </row>
    <row r="44" spans="1:11" ht="12.75" customHeight="1">
      <c r="A44" s="681" t="s">
        <v>591</v>
      </c>
      <c r="B44" s="712">
        <v>0</v>
      </c>
      <c r="C44" s="713">
        <v>0</v>
      </c>
      <c r="D44" s="713">
        <v>0</v>
      </c>
      <c r="E44" s="569">
        <v>0</v>
      </c>
      <c r="F44" s="569">
        <v>0</v>
      </c>
      <c r="G44" s="714">
        <v>0</v>
      </c>
      <c r="H44" s="569">
        <v>0</v>
      </c>
      <c r="I44" s="652" t="str">
        <f t="shared" si="0"/>
        <v>*</v>
      </c>
      <c r="J44" s="798" t="s">
        <v>381</v>
      </c>
      <c r="K44" s="658" t="s">
        <v>603</v>
      </c>
    </row>
    <row r="45" spans="1:11" ht="12.75" customHeight="1">
      <c r="A45" s="681" t="s">
        <v>591</v>
      </c>
      <c r="B45" s="712">
        <v>0</v>
      </c>
      <c r="C45" s="713">
        <v>0</v>
      </c>
      <c r="D45" s="713">
        <v>0</v>
      </c>
      <c r="E45" s="569">
        <v>0</v>
      </c>
      <c r="F45" s="569">
        <v>0</v>
      </c>
      <c r="G45" s="714">
        <v>0</v>
      </c>
      <c r="H45" s="569">
        <v>0</v>
      </c>
      <c r="I45" s="652" t="str">
        <f t="shared" si="0"/>
        <v>*</v>
      </c>
      <c r="J45" s="798" t="s">
        <v>383</v>
      </c>
      <c r="K45" s="658" t="s">
        <v>584</v>
      </c>
    </row>
    <row r="46" spans="1:11" ht="12.75" customHeight="1">
      <c r="A46" s="681" t="s">
        <v>591</v>
      </c>
      <c r="B46" s="712">
        <v>32</v>
      </c>
      <c r="C46" s="713">
        <v>32</v>
      </c>
      <c r="D46" s="713">
        <v>32</v>
      </c>
      <c r="E46" s="569">
        <v>20</v>
      </c>
      <c r="F46" s="569">
        <v>20</v>
      </c>
      <c r="G46" s="714">
        <v>20</v>
      </c>
      <c r="H46" s="569">
        <v>0</v>
      </c>
      <c r="I46" s="652" t="str">
        <f t="shared" si="0"/>
        <v>*</v>
      </c>
      <c r="J46" s="798" t="s">
        <v>604</v>
      </c>
      <c r="K46" s="658" t="s">
        <v>605</v>
      </c>
    </row>
    <row r="47" spans="1:11" ht="12.75" customHeight="1">
      <c r="A47" s="681" t="s">
        <v>591</v>
      </c>
      <c r="B47" s="712">
        <v>19</v>
      </c>
      <c r="C47" s="713">
        <v>19</v>
      </c>
      <c r="D47" s="713">
        <v>19</v>
      </c>
      <c r="E47" s="569">
        <v>17</v>
      </c>
      <c r="F47" s="569">
        <v>17</v>
      </c>
      <c r="G47" s="714">
        <v>17</v>
      </c>
      <c r="H47" s="569">
        <v>19</v>
      </c>
      <c r="I47" s="652">
        <f t="shared" si="0"/>
        <v>1.1176470588235294</v>
      </c>
      <c r="J47" s="798" t="s">
        <v>437</v>
      </c>
      <c r="K47" s="658" t="s">
        <v>438</v>
      </c>
    </row>
    <row r="48" spans="1:11" ht="12.75" customHeight="1">
      <c r="A48" s="681" t="s">
        <v>591</v>
      </c>
      <c r="B48" s="712">
        <v>0</v>
      </c>
      <c r="C48" s="713">
        <v>0</v>
      </c>
      <c r="D48" s="713">
        <v>0</v>
      </c>
      <c r="E48" s="569">
        <v>0</v>
      </c>
      <c r="F48" s="569">
        <v>0</v>
      </c>
      <c r="G48" s="714">
        <v>0</v>
      </c>
      <c r="H48" s="569">
        <v>0</v>
      </c>
      <c r="I48" s="652" t="str">
        <f t="shared" si="0"/>
        <v>*</v>
      </c>
      <c r="J48" s="798" t="s">
        <v>385</v>
      </c>
      <c r="K48" s="658" t="s">
        <v>386</v>
      </c>
    </row>
    <row r="49" spans="1:11" ht="12.75" customHeight="1">
      <c r="A49" s="681" t="s">
        <v>591</v>
      </c>
      <c r="B49" s="712">
        <v>0</v>
      </c>
      <c r="C49" s="713">
        <v>0</v>
      </c>
      <c r="D49" s="713">
        <v>0</v>
      </c>
      <c r="E49" s="569">
        <v>0</v>
      </c>
      <c r="F49" s="569">
        <v>0</v>
      </c>
      <c r="G49" s="714">
        <v>0</v>
      </c>
      <c r="H49" s="569">
        <v>0</v>
      </c>
      <c r="I49" s="652" t="str">
        <f t="shared" si="0"/>
        <v>*</v>
      </c>
      <c r="J49" s="798" t="s">
        <v>346</v>
      </c>
      <c r="K49" s="658" t="s">
        <v>347</v>
      </c>
    </row>
    <row r="50" spans="1:11" ht="12.75" customHeight="1">
      <c r="A50" s="681" t="s">
        <v>591</v>
      </c>
      <c r="B50" s="712">
        <v>0</v>
      </c>
      <c r="C50" s="713">
        <v>0</v>
      </c>
      <c r="D50" s="713">
        <v>0</v>
      </c>
      <c r="E50" s="569">
        <v>0</v>
      </c>
      <c r="F50" s="569">
        <v>0</v>
      </c>
      <c r="G50" s="714">
        <v>0</v>
      </c>
      <c r="H50" s="569">
        <v>0</v>
      </c>
      <c r="I50" s="652" t="str">
        <f t="shared" si="0"/>
        <v>*</v>
      </c>
      <c r="J50" s="798" t="s">
        <v>332</v>
      </c>
      <c r="K50" s="658" t="s">
        <v>585</v>
      </c>
    </row>
    <row r="51" spans="1:11" ht="12.75" customHeight="1">
      <c r="A51" s="681" t="s">
        <v>591</v>
      </c>
      <c r="B51" s="712">
        <v>80</v>
      </c>
      <c r="C51" s="713">
        <v>80</v>
      </c>
      <c r="D51" s="713">
        <v>80</v>
      </c>
      <c r="E51" s="569">
        <v>20</v>
      </c>
      <c r="F51" s="569">
        <v>20</v>
      </c>
      <c r="G51" s="714">
        <v>20</v>
      </c>
      <c r="H51" s="569">
        <v>0</v>
      </c>
      <c r="I51" s="652" t="str">
        <f t="shared" si="0"/>
        <v>*</v>
      </c>
      <c r="J51" s="798" t="s">
        <v>442</v>
      </c>
      <c r="K51" s="658" t="s">
        <v>606</v>
      </c>
    </row>
    <row r="52" spans="1:11" ht="12.75" customHeight="1">
      <c r="A52" s="681" t="s">
        <v>591</v>
      </c>
      <c r="B52" s="712">
        <v>0</v>
      </c>
      <c r="C52" s="713">
        <v>0</v>
      </c>
      <c r="D52" s="713">
        <v>0</v>
      </c>
      <c r="E52" s="569">
        <v>0</v>
      </c>
      <c r="F52" s="569">
        <v>0</v>
      </c>
      <c r="G52" s="714">
        <v>0</v>
      </c>
      <c r="H52" s="569">
        <v>0</v>
      </c>
      <c r="I52" s="652" t="str">
        <f t="shared" si="0"/>
        <v>*</v>
      </c>
      <c r="J52" s="798" t="s">
        <v>444</v>
      </c>
      <c r="K52" s="658" t="s">
        <v>445</v>
      </c>
    </row>
    <row r="53" spans="1:11" ht="12.75" customHeight="1">
      <c r="A53" s="681" t="s">
        <v>591</v>
      </c>
      <c r="B53" s="712">
        <v>0</v>
      </c>
      <c r="C53" s="713">
        <v>0</v>
      </c>
      <c r="D53" s="713">
        <v>0</v>
      </c>
      <c r="E53" s="569">
        <v>0</v>
      </c>
      <c r="F53" s="569">
        <v>0</v>
      </c>
      <c r="G53" s="714">
        <v>0</v>
      </c>
      <c r="H53" s="569">
        <v>0</v>
      </c>
      <c r="I53" s="652" t="str">
        <f t="shared" si="0"/>
        <v>*</v>
      </c>
      <c r="J53" s="798" t="s">
        <v>486</v>
      </c>
      <c r="K53" s="658" t="s">
        <v>587</v>
      </c>
    </row>
    <row r="54" spans="1:11" ht="12.75" customHeight="1">
      <c r="A54" s="681" t="s">
        <v>607</v>
      </c>
      <c r="B54" s="712">
        <v>0</v>
      </c>
      <c r="C54" s="713">
        <v>0</v>
      </c>
      <c r="D54" s="713">
        <v>0</v>
      </c>
      <c r="E54" s="569">
        <v>0</v>
      </c>
      <c r="F54" s="569">
        <v>0</v>
      </c>
      <c r="G54" s="714">
        <v>0</v>
      </c>
      <c r="H54" s="569">
        <v>0</v>
      </c>
      <c r="I54" s="652" t="str">
        <f t="shared" si="0"/>
        <v>*</v>
      </c>
      <c r="J54" s="798" t="s">
        <v>366</v>
      </c>
      <c r="K54" s="658" t="s">
        <v>594</v>
      </c>
    </row>
    <row r="55" spans="1:11" ht="12.75" customHeight="1">
      <c r="A55" s="800" t="s">
        <v>607</v>
      </c>
      <c r="B55" s="801">
        <v>0</v>
      </c>
      <c r="C55" s="802">
        <v>0</v>
      </c>
      <c r="D55" s="802">
        <v>0</v>
      </c>
      <c r="E55" s="569">
        <v>0</v>
      </c>
      <c r="F55" s="569">
        <v>0</v>
      </c>
      <c r="G55" s="714">
        <v>0</v>
      </c>
      <c r="H55" s="569">
        <v>0</v>
      </c>
      <c r="I55" s="652" t="str">
        <f t="shared" si="0"/>
        <v>*</v>
      </c>
      <c r="J55" s="798" t="s">
        <v>420</v>
      </c>
      <c r="K55" s="658" t="s">
        <v>575</v>
      </c>
    </row>
    <row r="56" spans="1:11" ht="12.75" customHeight="1">
      <c r="A56" s="800" t="s">
        <v>607</v>
      </c>
      <c r="B56" s="801">
        <v>0</v>
      </c>
      <c r="C56" s="802">
        <v>0</v>
      </c>
      <c r="D56" s="802">
        <v>0</v>
      </c>
      <c r="E56" s="569">
        <v>0</v>
      </c>
      <c r="F56" s="569">
        <v>0</v>
      </c>
      <c r="G56" s="714">
        <v>0</v>
      </c>
      <c r="H56" s="569">
        <v>0</v>
      </c>
      <c r="I56" s="652" t="str">
        <f t="shared" si="0"/>
        <v>*</v>
      </c>
      <c r="J56" s="798" t="s">
        <v>372</v>
      </c>
      <c r="K56" s="658" t="s">
        <v>576</v>
      </c>
    </row>
    <row r="57" spans="1:11" ht="12.75" customHeight="1">
      <c r="A57" s="800" t="s">
        <v>607</v>
      </c>
      <c r="B57" s="801">
        <v>0</v>
      </c>
      <c r="C57" s="802">
        <v>0</v>
      </c>
      <c r="D57" s="802">
        <v>0</v>
      </c>
      <c r="E57" s="569">
        <v>0</v>
      </c>
      <c r="F57" s="569">
        <v>0</v>
      </c>
      <c r="G57" s="714">
        <v>0</v>
      </c>
      <c r="H57" s="569">
        <v>0</v>
      </c>
      <c r="I57" s="652" t="str">
        <f t="shared" si="0"/>
        <v>*</v>
      </c>
      <c r="J57" s="798" t="s">
        <v>596</v>
      </c>
      <c r="K57" s="658" t="s">
        <v>597</v>
      </c>
    </row>
    <row r="58" spans="1:11" ht="12.75" customHeight="1">
      <c r="A58" s="800" t="s">
        <v>607</v>
      </c>
      <c r="B58" s="801">
        <v>0</v>
      </c>
      <c r="C58" s="802">
        <v>0</v>
      </c>
      <c r="D58" s="802">
        <v>0</v>
      </c>
      <c r="E58" s="569">
        <v>0</v>
      </c>
      <c r="F58" s="569">
        <v>0</v>
      </c>
      <c r="G58" s="714">
        <v>0</v>
      </c>
      <c r="H58" s="569">
        <v>0</v>
      </c>
      <c r="I58" s="652" t="str">
        <f t="shared" si="0"/>
        <v>*</v>
      </c>
      <c r="J58" s="798" t="s">
        <v>560</v>
      </c>
      <c r="K58" s="658" t="s">
        <v>579</v>
      </c>
    </row>
    <row r="59" spans="1:11" ht="12.75" customHeight="1">
      <c r="A59" s="800" t="s">
        <v>607</v>
      </c>
      <c r="B59" s="801">
        <v>0</v>
      </c>
      <c r="C59" s="802">
        <v>585</v>
      </c>
      <c r="D59" s="802">
        <v>585</v>
      </c>
      <c r="E59" s="569">
        <v>585</v>
      </c>
      <c r="F59" s="569">
        <v>585</v>
      </c>
      <c r="G59" s="714">
        <v>585</v>
      </c>
      <c r="H59" s="569">
        <v>585</v>
      </c>
      <c r="I59" s="652">
        <f t="shared" si="0"/>
        <v>1</v>
      </c>
      <c r="J59" s="798" t="s">
        <v>431</v>
      </c>
      <c r="K59" s="658" t="s">
        <v>580</v>
      </c>
    </row>
    <row r="60" spans="1:11" ht="12.75" customHeight="1">
      <c r="A60" s="800" t="s">
        <v>607</v>
      </c>
      <c r="B60" s="801">
        <v>0</v>
      </c>
      <c r="C60" s="802">
        <v>0</v>
      </c>
      <c r="D60" s="802">
        <v>0</v>
      </c>
      <c r="E60" s="569">
        <v>0</v>
      </c>
      <c r="F60" s="569">
        <v>0</v>
      </c>
      <c r="G60" s="714">
        <v>0</v>
      </c>
      <c r="H60" s="569">
        <v>0</v>
      </c>
      <c r="I60" s="652" t="str">
        <f t="shared" si="0"/>
        <v>*</v>
      </c>
      <c r="J60" s="798" t="s">
        <v>343</v>
      </c>
      <c r="K60" s="658" t="s">
        <v>582</v>
      </c>
    </row>
    <row r="61" spans="1:11" ht="12.75" customHeight="1">
      <c r="A61" s="800" t="s">
        <v>607</v>
      </c>
      <c r="B61" s="801">
        <v>0</v>
      </c>
      <c r="C61" s="802">
        <v>0</v>
      </c>
      <c r="D61" s="802">
        <v>0</v>
      </c>
      <c r="E61" s="569">
        <v>0</v>
      </c>
      <c r="F61" s="569">
        <v>0</v>
      </c>
      <c r="G61" s="714">
        <v>0</v>
      </c>
      <c r="H61" s="569">
        <v>0</v>
      </c>
      <c r="I61" s="652" t="str">
        <f t="shared" si="0"/>
        <v>*</v>
      </c>
      <c r="J61" s="798" t="s">
        <v>424</v>
      </c>
      <c r="K61" s="658" t="s">
        <v>577</v>
      </c>
    </row>
    <row r="62" spans="1:11" ht="12.75" customHeight="1">
      <c r="A62" s="800" t="s">
        <v>608</v>
      </c>
      <c r="B62" s="801">
        <v>1400</v>
      </c>
      <c r="C62" s="802">
        <v>1400</v>
      </c>
      <c r="D62" s="802">
        <v>1400</v>
      </c>
      <c r="E62" s="569">
        <v>1400</v>
      </c>
      <c r="F62" s="569">
        <v>1400</v>
      </c>
      <c r="G62" s="714">
        <v>1400</v>
      </c>
      <c r="H62" s="569">
        <v>1278</v>
      </c>
      <c r="I62" s="652">
        <f t="shared" si="0"/>
        <v>0.9128571428571428</v>
      </c>
      <c r="J62" s="798" t="s">
        <v>596</v>
      </c>
      <c r="K62" s="658" t="s">
        <v>597</v>
      </c>
    </row>
    <row r="63" spans="1:11" ht="12.75" customHeight="1">
      <c r="A63" s="800" t="s">
        <v>609</v>
      </c>
      <c r="B63" s="801">
        <v>0</v>
      </c>
      <c r="C63" s="802">
        <v>0</v>
      </c>
      <c r="D63" s="802">
        <v>0</v>
      </c>
      <c r="E63" s="569">
        <v>0</v>
      </c>
      <c r="F63" s="569">
        <v>0</v>
      </c>
      <c r="G63" s="714">
        <v>0</v>
      </c>
      <c r="H63" s="569">
        <v>0</v>
      </c>
      <c r="I63" s="652" t="str">
        <f t="shared" si="0"/>
        <v>*</v>
      </c>
      <c r="J63" s="798" t="s">
        <v>383</v>
      </c>
      <c r="K63" s="658" t="s">
        <v>584</v>
      </c>
    </row>
    <row r="64" spans="1:11" ht="12.75" customHeight="1">
      <c r="A64" s="800" t="s">
        <v>610</v>
      </c>
      <c r="B64" s="801">
        <v>0</v>
      </c>
      <c r="C64" s="802">
        <v>0</v>
      </c>
      <c r="D64" s="802">
        <v>0</v>
      </c>
      <c r="E64" s="569">
        <v>0</v>
      </c>
      <c r="F64" s="569">
        <v>0</v>
      </c>
      <c r="G64" s="714">
        <v>0</v>
      </c>
      <c r="H64" s="569">
        <v>0</v>
      </c>
      <c r="I64" s="652" t="str">
        <f t="shared" si="0"/>
        <v>*</v>
      </c>
      <c r="J64" s="798" t="s">
        <v>340</v>
      </c>
      <c r="K64" s="658" t="s">
        <v>592</v>
      </c>
    </row>
    <row r="65" spans="1:11" ht="12.75" customHeight="1">
      <c r="A65" s="800" t="s">
        <v>610</v>
      </c>
      <c r="B65" s="801">
        <v>69.5</v>
      </c>
      <c r="C65" s="802">
        <v>69.5</v>
      </c>
      <c r="D65" s="802">
        <v>69.5</v>
      </c>
      <c r="E65" s="569">
        <f aca="true" t="shared" si="1" ref="E65:G66">(E7+E30)*0.25</f>
        <v>69.5</v>
      </c>
      <c r="F65" s="569">
        <f t="shared" si="1"/>
        <v>69.5</v>
      </c>
      <c r="G65" s="714">
        <f t="shared" si="1"/>
        <v>69.5</v>
      </c>
      <c r="H65" s="569">
        <v>64</v>
      </c>
      <c r="I65" s="652">
        <f t="shared" si="0"/>
        <v>0.920863309352518</v>
      </c>
      <c r="J65" s="798" t="s">
        <v>361</v>
      </c>
      <c r="K65" s="658" t="s">
        <v>573</v>
      </c>
    </row>
    <row r="66" spans="1:11" ht="12.75" customHeight="1">
      <c r="A66" s="800" t="s">
        <v>610</v>
      </c>
      <c r="B66" s="801">
        <v>38.25</v>
      </c>
      <c r="C66" s="802">
        <v>38.25</v>
      </c>
      <c r="D66" s="802">
        <v>38.25</v>
      </c>
      <c r="E66" s="569">
        <f t="shared" si="1"/>
        <v>35</v>
      </c>
      <c r="F66" s="569">
        <f t="shared" si="1"/>
        <v>35</v>
      </c>
      <c r="G66" s="714">
        <f t="shared" si="1"/>
        <v>35</v>
      </c>
      <c r="H66" s="569">
        <v>32</v>
      </c>
      <c r="I66" s="652">
        <f t="shared" si="0"/>
        <v>0.9142857142857143</v>
      </c>
      <c r="J66" s="798" t="s">
        <v>418</v>
      </c>
      <c r="K66" s="658" t="s">
        <v>574</v>
      </c>
    </row>
    <row r="67" spans="1:11" ht="12.75" customHeight="1">
      <c r="A67" s="800" t="s">
        <v>610</v>
      </c>
      <c r="B67" s="801">
        <v>15</v>
      </c>
      <c r="C67" s="802">
        <v>15</v>
      </c>
      <c r="D67" s="802">
        <v>15</v>
      </c>
      <c r="E67" s="569">
        <f>(E32)*0.25/2</f>
        <v>6.25</v>
      </c>
      <c r="F67" s="569">
        <f>(F32)*0.25/2</f>
        <v>6.25</v>
      </c>
      <c r="G67" s="714">
        <v>10</v>
      </c>
      <c r="H67" s="569">
        <v>9</v>
      </c>
      <c r="I67" s="652">
        <f t="shared" si="0"/>
        <v>0.9</v>
      </c>
      <c r="J67" s="798" t="s">
        <v>366</v>
      </c>
      <c r="K67" s="658" t="s">
        <v>594</v>
      </c>
    </row>
    <row r="68" spans="1:11" ht="12.75" customHeight="1">
      <c r="A68" s="800" t="s">
        <v>610</v>
      </c>
      <c r="B68" s="801">
        <v>47</v>
      </c>
      <c r="C68" s="802">
        <v>47</v>
      </c>
      <c r="D68" s="802">
        <v>47</v>
      </c>
      <c r="E68" s="569">
        <f>(E9+E33)*0.25</f>
        <v>47</v>
      </c>
      <c r="F68" s="569">
        <f>(F9+F33)*0.25</f>
        <v>47</v>
      </c>
      <c r="G68" s="714">
        <f>(G9+G33)*0.25</f>
        <v>47</v>
      </c>
      <c r="H68" s="569">
        <v>48</v>
      </c>
      <c r="I68" s="652">
        <f t="shared" si="0"/>
        <v>1.0212765957446808</v>
      </c>
      <c r="J68" s="798" t="s">
        <v>420</v>
      </c>
      <c r="K68" s="658" t="s">
        <v>575</v>
      </c>
    </row>
    <row r="69" spans="1:11" ht="12.75" customHeight="1">
      <c r="A69" s="800" t="s">
        <v>610</v>
      </c>
      <c r="B69" s="801">
        <v>350</v>
      </c>
      <c r="C69" s="802">
        <v>350</v>
      </c>
      <c r="D69" s="802">
        <v>350</v>
      </c>
      <c r="E69" s="569">
        <f>E62*0.25</f>
        <v>350</v>
      </c>
      <c r="F69" s="569">
        <f>F62*0.25</f>
        <v>350</v>
      </c>
      <c r="G69" s="714">
        <f>G62*0.25</f>
        <v>350</v>
      </c>
      <c r="H69" s="569">
        <v>295</v>
      </c>
      <c r="I69" s="652">
        <f t="shared" si="0"/>
        <v>0.8428571428571429</v>
      </c>
      <c r="J69" s="798" t="s">
        <v>596</v>
      </c>
      <c r="K69" s="658" t="s">
        <v>597</v>
      </c>
    </row>
    <row r="70" spans="1:13" ht="12.75" customHeight="1">
      <c r="A70" s="800" t="s">
        <v>610</v>
      </c>
      <c r="B70" s="801">
        <v>1078.75</v>
      </c>
      <c r="C70" s="802">
        <v>992</v>
      </c>
      <c r="D70" s="802">
        <v>992</v>
      </c>
      <c r="E70" s="569">
        <v>918</v>
      </c>
      <c r="F70" s="569">
        <v>918</v>
      </c>
      <c r="G70" s="714">
        <v>918</v>
      </c>
      <c r="H70" s="569">
        <v>750</v>
      </c>
      <c r="I70" s="652">
        <f t="shared" si="0"/>
        <v>0.8169934640522876</v>
      </c>
      <c r="J70" s="798" t="s">
        <v>372</v>
      </c>
      <c r="K70" s="658" t="s">
        <v>576</v>
      </c>
      <c r="M70" s="156"/>
    </row>
    <row r="71" spans="1:11" ht="12.75" customHeight="1">
      <c r="A71" s="800" t="s">
        <v>610</v>
      </c>
      <c r="B71" s="801">
        <v>0</v>
      </c>
      <c r="C71" s="802">
        <v>0</v>
      </c>
      <c r="D71" s="802">
        <v>0</v>
      </c>
      <c r="E71" s="569">
        <v>0</v>
      </c>
      <c r="F71" s="569">
        <v>0</v>
      </c>
      <c r="G71" s="714">
        <v>0</v>
      </c>
      <c r="H71" s="569">
        <v>0</v>
      </c>
      <c r="I71" s="652" t="str">
        <f t="shared" si="0"/>
        <v>*</v>
      </c>
      <c r="J71" s="798" t="s">
        <v>422</v>
      </c>
      <c r="K71" s="658" t="s">
        <v>423</v>
      </c>
    </row>
    <row r="72" spans="1:11" ht="12.75" customHeight="1">
      <c r="A72" s="800" t="s">
        <v>610</v>
      </c>
      <c r="B72" s="801">
        <v>10</v>
      </c>
      <c r="C72" s="802">
        <v>10</v>
      </c>
      <c r="D72" s="802">
        <v>10</v>
      </c>
      <c r="E72" s="569">
        <f>(E11+E37)*0.25</f>
        <v>10</v>
      </c>
      <c r="F72" s="569">
        <v>19</v>
      </c>
      <c r="G72" s="714">
        <v>19</v>
      </c>
      <c r="H72" s="569">
        <v>18</v>
      </c>
      <c r="I72" s="652">
        <f t="shared" si="0"/>
        <v>0.9473684210526315</v>
      </c>
      <c r="J72" s="798" t="s">
        <v>424</v>
      </c>
      <c r="K72" s="658" t="s">
        <v>577</v>
      </c>
    </row>
    <row r="73" spans="1:11" ht="12.75" customHeight="1">
      <c r="A73" s="800" t="s">
        <v>610</v>
      </c>
      <c r="B73" s="801">
        <v>0</v>
      </c>
      <c r="C73" s="802">
        <v>0</v>
      </c>
      <c r="D73" s="802">
        <v>0</v>
      </c>
      <c r="E73" s="569">
        <v>0</v>
      </c>
      <c r="F73" s="569">
        <v>0</v>
      </c>
      <c r="G73" s="714">
        <v>0</v>
      </c>
      <c r="H73" s="569">
        <v>0</v>
      </c>
      <c r="I73" s="652" t="str">
        <f aca="true" t="shared" si="2" ref="I73:I128">IF(OR(H73=0,G73=0),"*",H73/G73)</f>
        <v>*</v>
      </c>
      <c r="J73" s="798" t="s">
        <v>428</v>
      </c>
      <c r="K73" s="658" t="s">
        <v>598</v>
      </c>
    </row>
    <row r="74" spans="1:15" ht="12.75" customHeight="1">
      <c r="A74" s="800" t="s">
        <v>610</v>
      </c>
      <c r="B74" s="801">
        <v>0</v>
      </c>
      <c r="C74" s="802">
        <v>0</v>
      </c>
      <c r="D74" s="802">
        <v>0</v>
      </c>
      <c r="E74" s="569">
        <v>0</v>
      </c>
      <c r="F74" s="569">
        <v>0</v>
      </c>
      <c r="G74" s="714">
        <v>0</v>
      </c>
      <c r="H74" s="569">
        <v>0</v>
      </c>
      <c r="I74" s="652" t="str">
        <f t="shared" si="2"/>
        <v>*</v>
      </c>
      <c r="J74" s="798" t="s">
        <v>599</v>
      </c>
      <c r="K74" s="658" t="s">
        <v>600</v>
      </c>
      <c r="O74" s="156"/>
    </row>
    <row r="75" spans="1:11" ht="12.75" customHeight="1">
      <c r="A75" s="800" t="s">
        <v>610</v>
      </c>
      <c r="B75" s="801">
        <v>0</v>
      </c>
      <c r="C75" s="802">
        <v>47</v>
      </c>
      <c r="D75" s="802">
        <v>48</v>
      </c>
      <c r="E75" s="569">
        <v>48</v>
      </c>
      <c r="F75" s="569">
        <v>48</v>
      </c>
      <c r="G75" s="714">
        <v>48</v>
      </c>
      <c r="H75" s="569">
        <v>49</v>
      </c>
      <c r="I75" s="652">
        <f t="shared" si="2"/>
        <v>1.0208333333333333</v>
      </c>
      <c r="J75" s="798" t="s">
        <v>557</v>
      </c>
      <c r="K75" s="658" t="s">
        <v>578</v>
      </c>
    </row>
    <row r="76" spans="1:11" ht="12.75" customHeight="1">
      <c r="A76" s="800" t="s">
        <v>610</v>
      </c>
      <c r="B76" s="801">
        <v>0</v>
      </c>
      <c r="C76" s="802">
        <v>0</v>
      </c>
      <c r="D76" s="802">
        <v>0</v>
      </c>
      <c r="E76" s="569">
        <v>0</v>
      </c>
      <c r="F76" s="569">
        <v>0</v>
      </c>
      <c r="G76" s="714">
        <v>0</v>
      </c>
      <c r="H76" s="569">
        <v>0</v>
      </c>
      <c r="I76" s="652" t="str">
        <f t="shared" si="2"/>
        <v>*</v>
      </c>
      <c r="J76" s="798" t="s">
        <v>560</v>
      </c>
      <c r="K76" s="658" t="s">
        <v>579</v>
      </c>
    </row>
    <row r="77" spans="1:11" ht="12.75" customHeight="1">
      <c r="A77" s="800" t="s">
        <v>610</v>
      </c>
      <c r="B77" s="801">
        <v>0</v>
      </c>
      <c r="C77" s="802">
        <v>0</v>
      </c>
      <c r="D77" s="802">
        <v>0</v>
      </c>
      <c r="E77" s="569">
        <v>0</v>
      </c>
      <c r="F77" s="569">
        <v>0</v>
      </c>
      <c r="G77" s="714">
        <v>0</v>
      </c>
      <c r="H77" s="569">
        <v>0</v>
      </c>
      <c r="I77" s="652" t="str">
        <f t="shared" si="2"/>
        <v>*</v>
      </c>
      <c r="J77" s="798" t="s">
        <v>431</v>
      </c>
      <c r="K77" s="658" t="s">
        <v>580</v>
      </c>
    </row>
    <row r="78" spans="1:11" ht="12.75" customHeight="1">
      <c r="A78" s="800" t="s">
        <v>610</v>
      </c>
      <c r="B78" s="801">
        <v>0</v>
      </c>
      <c r="C78" s="802">
        <v>0</v>
      </c>
      <c r="D78" s="802">
        <v>0</v>
      </c>
      <c r="E78" s="569">
        <v>0</v>
      </c>
      <c r="F78" s="569">
        <v>0</v>
      </c>
      <c r="G78" s="714">
        <v>0</v>
      </c>
      <c r="H78" s="569">
        <v>0</v>
      </c>
      <c r="I78" s="652" t="str">
        <f t="shared" si="2"/>
        <v>*</v>
      </c>
      <c r="J78" s="798" t="s">
        <v>484</v>
      </c>
      <c r="K78" s="658" t="s">
        <v>601</v>
      </c>
    </row>
    <row r="79" spans="1:11" ht="12.75" customHeight="1">
      <c r="A79" s="800" t="s">
        <v>610</v>
      </c>
      <c r="B79" s="801">
        <v>0</v>
      </c>
      <c r="C79" s="802">
        <v>0</v>
      </c>
      <c r="D79" s="802">
        <v>0</v>
      </c>
      <c r="E79" s="569">
        <v>0</v>
      </c>
      <c r="F79" s="569">
        <v>0</v>
      </c>
      <c r="G79" s="714">
        <v>0</v>
      </c>
      <c r="H79" s="569">
        <v>0</v>
      </c>
      <c r="I79" s="652" t="str">
        <f t="shared" si="2"/>
        <v>*</v>
      </c>
      <c r="J79" s="798" t="s">
        <v>473</v>
      </c>
      <c r="K79" s="658" t="s">
        <v>581</v>
      </c>
    </row>
    <row r="80" spans="1:11" ht="12.75" customHeight="1">
      <c r="A80" s="800" t="s">
        <v>610</v>
      </c>
      <c r="B80" s="801">
        <v>0</v>
      </c>
      <c r="C80" s="802">
        <v>0</v>
      </c>
      <c r="D80" s="802">
        <v>0</v>
      </c>
      <c r="E80" s="569">
        <v>0</v>
      </c>
      <c r="F80" s="569">
        <v>0</v>
      </c>
      <c r="G80" s="714">
        <v>0</v>
      </c>
      <c r="H80" s="569">
        <v>0</v>
      </c>
      <c r="I80" s="652" t="str">
        <f t="shared" si="2"/>
        <v>*</v>
      </c>
      <c r="J80" s="798" t="s">
        <v>343</v>
      </c>
      <c r="K80" s="658" t="s">
        <v>582</v>
      </c>
    </row>
    <row r="81" spans="1:11" ht="12.75" customHeight="1">
      <c r="A81" s="800" t="s">
        <v>610</v>
      </c>
      <c r="B81" s="801">
        <v>133.75</v>
      </c>
      <c r="C81" s="802">
        <v>133.75</v>
      </c>
      <c r="D81" s="802">
        <v>133.75</v>
      </c>
      <c r="E81" s="569">
        <f>(E17+E42)*0.25</f>
        <v>121.25</v>
      </c>
      <c r="F81" s="569">
        <f>(F17+F42)*0.25</f>
        <v>121.25</v>
      </c>
      <c r="G81" s="714">
        <f>(G17+G42)*0.25</f>
        <v>121.25</v>
      </c>
      <c r="H81" s="569">
        <v>134</v>
      </c>
      <c r="I81" s="652">
        <f t="shared" si="2"/>
        <v>1.1051546391752578</v>
      </c>
      <c r="J81" s="798" t="s">
        <v>378</v>
      </c>
      <c r="K81" s="658" t="s">
        <v>583</v>
      </c>
    </row>
    <row r="82" spans="1:11" ht="12.75" customHeight="1">
      <c r="A82" s="800" t="s">
        <v>610</v>
      </c>
      <c r="B82" s="801">
        <v>0</v>
      </c>
      <c r="C82" s="802">
        <v>0</v>
      </c>
      <c r="D82" s="802">
        <v>0</v>
      </c>
      <c r="E82" s="569">
        <v>0</v>
      </c>
      <c r="F82" s="569">
        <v>0</v>
      </c>
      <c r="G82" s="714">
        <v>0</v>
      </c>
      <c r="H82" s="569">
        <v>0</v>
      </c>
      <c r="I82" s="652" t="str">
        <f t="shared" si="2"/>
        <v>*</v>
      </c>
      <c r="J82" s="798" t="s">
        <v>381</v>
      </c>
      <c r="K82" s="658" t="s">
        <v>603</v>
      </c>
    </row>
    <row r="83" spans="1:11" ht="12.75" customHeight="1">
      <c r="A83" s="800" t="s">
        <v>610</v>
      </c>
      <c r="B83" s="803">
        <v>924.75</v>
      </c>
      <c r="C83" s="804">
        <v>924.75</v>
      </c>
      <c r="D83" s="804">
        <v>924.75</v>
      </c>
      <c r="E83" s="605">
        <f>(E18+E45)*0.25</f>
        <v>837.5</v>
      </c>
      <c r="F83" s="605">
        <f>(F18+F45)*0.25</f>
        <v>837.5</v>
      </c>
      <c r="G83" s="710">
        <f>(G18+G45)*0.25</f>
        <v>837.5</v>
      </c>
      <c r="H83" s="605">
        <v>803</v>
      </c>
      <c r="I83" s="652">
        <f t="shared" si="2"/>
        <v>0.9588059701492537</v>
      </c>
      <c r="J83" s="798" t="s">
        <v>383</v>
      </c>
      <c r="K83" s="658" t="s">
        <v>584</v>
      </c>
    </row>
    <row r="84" spans="1:15" ht="12.75" customHeight="1">
      <c r="A84" s="800" t="s">
        <v>610</v>
      </c>
      <c r="B84" s="801">
        <v>8</v>
      </c>
      <c r="C84" s="802">
        <v>8</v>
      </c>
      <c r="D84" s="802">
        <v>8</v>
      </c>
      <c r="E84" s="569">
        <f>(E46)*0.25</f>
        <v>5</v>
      </c>
      <c r="F84" s="569">
        <f>(F46)*0.25</f>
        <v>5</v>
      </c>
      <c r="G84" s="714">
        <f>(G46)*0.25</f>
        <v>5</v>
      </c>
      <c r="H84" s="569">
        <v>0</v>
      </c>
      <c r="I84" s="652" t="str">
        <f t="shared" si="2"/>
        <v>*</v>
      </c>
      <c r="J84" s="798" t="s">
        <v>604</v>
      </c>
      <c r="K84" s="658" t="s">
        <v>605</v>
      </c>
      <c r="O84" s="156"/>
    </row>
    <row r="85" spans="1:11" ht="12.75" customHeight="1">
      <c r="A85" s="800" t="s">
        <v>610</v>
      </c>
      <c r="B85" s="801">
        <v>4.75</v>
      </c>
      <c r="C85" s="802">
        <v>4.75</v>
      </c>
      <c r="D85" s="802">
        <v>4.75</v>
      </c>
      <c r="E85" s="569">
        <f>(E19+E47)*0.25</f>
        <v>4.25</v>
      </c>
      <c r="F85" s="569">
        <f>(F19+F47)*0.25</f>
        <v>4.25</v>
      </c>
      <c r="G85" s="714">
        <f>(G19+G47)*0.25</f>
        <v>4.25</v>
      </c>
      <c r="H85" s="569">
        <v>0</v>
      </c>
      <c r="I85" s="652" t="str">
        <f t="shared" si="2"/>
        <v>*</v>
      </c>
      <c r="J85" s="798" t="s">
        <v>437</v>
      </c>
      <c r="K85" s="658" t="s">
        <v>438</v>
      </c>
    </row>
    <row r="86" spans="1:11" ht="12.75" customHeight="1">
      <c r="A86" s="800" t="s">
        <v>610</v>
      </c>
      <c r="B86" s="801">
        <v>0</v>
      </c>
      <c r="C86" s="802">
        <v>0</v>
      </c>
      <c r="D86" s="802">
        <v>0</v>
      </c>
      <c r="E86" s="569">
        <v>0</v>
      </c>
      <c r="F86" s="569">
        <v>0</v>
      </c>
      <c r="G86" s="714">
        <v>0</v>
      </c>
      <c r="H86" s="569">
        <v>0</v>
      </c>
      <c r="I86" s="652" t="str">
        <f t="shared" si="2"/>
        <v>*</v>
      </c>
      <c r="J86" s="798" t="s">
        <v>346</v>
      </c>
      <c r="K86" s="658" t="s">
        <v>347</v>
      </c>
    </row>
    <row r="87" spans="1:11" ht="12.75" customHeight="1">
      <c r="A87" s="800" t="s">
        <v>610</v>
      </c>
      <c r="B87" s="801">
        <v>46.25</v>
      </c>
      <c r="C87" s="802">
        <v>46.25</v>
      </c>
      <c r="D87" s="802">
        <v>23</v>
      </c>
      <c r="E87" s="569">
        <v>23</v>
      </c>
      <c r="F87" s="569">
        <v>23</v>
      </c>
      <c r="G87" s="714">
        <v>23</v>
      </c>
      <c r="H87" s="569">
        <v>25</v>
      </c>
      <c r="I87" s="652">
        <f t="shared" si="2"/>
        <v>1.0869565217391304</v>
      </c>
      <c r="J87" s="798" t="s">
        <v>332</v>
      </c>
      <c r="K87" s="658" t="s">
        <v>585</v>
      </c>
    </row>
    <row r="88" spans="1:11" ht="12.75" customHeight="1">
      <c r="A88" s="800" t="s">
        <v>610</v>
      </c>
      <c r="B88" s="801">
        <v>20</v>
      </c>
      <c r="C88" s="802">
        <v>20</v>
      </c>
      <c r="D88" s="802">
        <v>20</v>
      </c>
      <c r="E88" s="569">
        <f>(E51)*0.25</f>
        <v>5</v>
      </c>
      <c r="F88" s="569">
        <f>(F51)*0.25</f>
        <v>5</v>
      </c>
      <c r="G88" s="714">
        <f>(G51)*0.25</f>
        <v>5</v>
      </c>
      <c r="H88" s="569">
        <v>0</v>
      </c>
      <c r="I88" s="652" t="str">
        <f t="shared" si="2"/>
        <v>*</v>
      </c>
      <c r="J88" s="798" t="s">
        <v>442</v>
      </c>
      <c r="K88" s="658" t="s">
        <v>606</v>
      </c>
    </row>
    <row r="89" spans="1:11" ht="12.75" customHeight="1">
      <c r="A89" s="800" t="s">
        <v>610</v>
      </c>
      <c r="B89" s="801">
        <v>0</v>
      </c>
      <c r="C89" s="802">
        <v>0</v>
      </c>
      <c r="D89" s="802">
        <v>0</v>
      </c>
      <c r="E89" s="569">
        <v>0</v>
      </c>
      <c r="F89" s="569">
        <v>0</v>
      </c>
      <c r="G89" s="714">
        <v>0</v>
      </c>
      <c r="H89" s="569">
        <v>0</v>
      </c>
      <c r="I89" s="652" t="str">
        <f t="shared" si="2"/>
        <v>*</v>
      </c>
      <c r="J89" s="798" t="s">
        <v>444</v>
      </c>
      <c r="K89" s="658" t="s">
        <v>445</v>
      </c>
    </row>
    <row r="90" spans="1:11" ht="12.75" customHeight="1">
      <c r="A90" s="800" t="s">
        <v>610</v>
      </c>
      <c r="B90" s="801">
        <v>1080</v>
      </c>
      <c r="C90" s="802">
        <v>1080</v>
      </c>
      <c r="D90" s="802">
        <v>1080</v>
      </c>
      <c r="E90" s="569">
        <f>(E23)*0.25</f>
        <v>1080</v>
      </c>
      <c r="F90" s="569">
        <f>(F23)*0.25</f>
        <v>1080</v>
      </c>
      <c r="G90" s="714">
        <v>1168</v>
      </c>
      <c r="H90" s="569">
        <v>334</v>
      </c>
      <c r="I90" s="652">
        <f t="shared" si="2"/>
        <v>0.285958904109589</v>
      </c>
      <c r="J90" s="798" t="s">
        <v>446</v>
      </c>
      <c r="K90" s="658" t="s">
        <v>586</v>
      </c>
    </row>
    <row r="91" spans="1:11" ht="12.75" customHeight="1">
      <c r="A91" s="800" t="s">
        <v>610</v>
      </c>
      <c r="B91" s="801">
        <v>0</v>
      </c>
      <c r="C91" s="802">
        <v>0</v>
      </c>
      <c r="D91" s="802">
        <v>0</v>
      </c>
      <c r="E91" s="569">
        <v>0</v>
      </c>
      <c r="F91" s="569">
        <v>0</v>
      </c>
      <c r="G91" s="714">
        <v>0</v>
      </c>
      <c r="H91" s="569">
        <v>0</v>
      </c>
      <c r="I91" s="652" t="str">
        <f t="shared" si="2"/>
        <v>*</v>
      </c>
      <c r="J91" s="798" t="s">
        <v>486</v>
      </c>
      <c r="K91" s="658" t="s">
        <v>587</v>
      </c>
    </row>
    <row r="92" spans="1:11" ht="12.75" customHeight="1">
      <c r="A92" s="800" t="s">
        <v>610</v>
      </c>
      <c r="B92" s="801">
        <v>0</v>
      </c>
      <c r="C92" s="802">
        <v>0</v>
      </c>
      <c r="D92" s="802">
        <v>0</v>
      </c>
      <c r="E92" s="569">
        <v>0</v>
      </c>
      <c r="F92" s="569">
        <v>0</v>
      </c>
      <c r="G92" s="714">
        <v>0</v>
      </c>
      <c r="H92" s="569">
        <v>0</v>
      </c>
      <c r="I92" s="652" t="str">
        <f t="shared" si="2"/>
        <v>*</v>
      </c>
      <c r="J92" s="798" t="s">
        <v>389</v>
      </c>
      <c r="K92" s="658" t="s">
        <v>588</v>
      </c>
    </row>
    <row r="93" spans="1:11" ht="12.75" customHeight="1">
      <c r="A93" s="800" t="s">
        <v>610</v>
      </c>
      <c r="B93" s="801">
        <v>120</v>
      </c>
      <c r="C93" s="802">
        <v>194</v>
      </c>
      <c r="D93" s="802">
        <v>194</v>
      </c>
      <c r="E93" s="569">
        <f>E26*0.25</f>
        <v>100</v>
      </c>
      <c r="F93" s="569">
        <f>F26*0.25</f>
        <v>100</v>
      </c>
      <c r="G93" s="714">
        <f>G26*0.25</f>
        <v>100</v>
      </c>
      <c r="H93" s="569">
        <v>90</v>
      </c>
      <c r="I93" s="652">
        <f t="shared" si="2"/>
        <v>0.9</v>
      </c>
      <c r="J93" s="798" t="s">
        <v>391</v>
      </c>
      <c r="K93" s="658" t="s">
        <v>589</v>
      </c>
    </row>
    <row r="94" spans="1:11" ht="12.75" customHeight="1">
      <c r="A94" s="800" t="s">
        <v>611</v>
      </c>
      <c r="B94" s="801">
        <v>0</v>
      </c>
      <c r="C94" s="802">
        <v>0</v>
      </c>
      <c r="D94" s="802">
        <v>0</v>
      </c>
      <c r="E94" s="569">
        <v>0</v>
      </c>
      <c r="F94" s="569">
        <v>0</v>
      </c>
      <c r="G94" s="714">
        <v>0</v>
      </c>
      <c r="H94" s="569">
        <v>0</v>
      </c>
      <c r="I94" s="652" t="str">
        <f t="shared" si="2"/>
        <v>*</v>
      </c>
      <c r="J94" s="798" t="s">
        <v>340</v>
      </c>
      <c r="K94" s="658" t="s">
        <v>592</v>
      </c>
    </row>
    <row r="95" spans="1:11" ht="12.75" customHeight="1">
      <c r="A95" s="800" t="s">
        <v>611</v>
      </c>
      <c r="B95" s="801">
        <v>25.02</v>
      </c>
      <c r="C95" s="802">
        <v>25.02</v>
      </c>
      <c r="D95" s="802">
        <v>25.02</v>
      </c>
      <c r="E95" s="569">
        <f aca="true" t="shared" si="3" ref="E95:G96">(E7+E30)*0.09</f>
        <v>25.02</v>
      </c>
      <c r="F95" s="569">
        <f t="shared" si="3"/>
        <v>25.02</v>
      </c>
      <c r="G95" s="714">
        <f t="shared" si="3"/>
        <v>25.02</v>
      </c>
      <c r="H95" s="569">
        <v>23</v>
      </c>
      <c r="I95" s="652">
        <f t="shared" si="2"/>
        <v>0.9192645883293366</v>
      </c>
      <c r="J95" s="798" t="s">
        <v>361</v>
      </c>
      <c r="K95" s="658" t="s">
        <v>573</v>
      </c>
    </row>
    <row r="96" spans="1:11" ht="12.75" customHeight="1">
      <c r="A96" s="800" t="s">
        <v>611</v>
      </c>
      <c r="B96" s="801">
        <v>13.77</v>
      </c>
      <c r="C96" s="802">
        <v>13.77</v>
      </c>
      <c r="D96" s="802">
        <v>13.77</v>
      </c>
      <c r="E96" s="569">
        <f t="shared" si="3"/>
        <v>12.6</v>
      </c>
      <c r="F96" s="569">
        <f t="shared" si="3"/>
        <v>12.6</v>
      </c>
      <c r="G96" s="714">
        <f t="shared" si="3"/>
        <v>12.6</v>
      </c>
      <c r="H96" s="569">
        <v>11</v>
      </c>
      <c r="I96" s="652">
        <f t="shared" si="2"/>
        <v>0.873015873015873</v>
      </c>
      <c r="J96" s="798" t="s">
        <v>418</v>
      </c>
      <c r="K96" s="658" t="s">
        <v>574</v>
      </c>
    </row>
    <row r="97" spans="1:11" ht="12.75" customHeight="1">
      <c r="A97" s="800" t="s">
        <v>611</v>
      </c>
      <c r="B97" s="801">
        <v>5.4</v>
      </c>
      <c r="C97" s="802">
        <v>5.4</v>
      </c>
      <c r="D97" s="802">
        <v>5.4</v>
      </c>
      <c r="E97" s="569">
        <f>E32*0.09/2</f>
        <v>2.25</v>
      </c>
      <c r="F97" s="569">
        <f>F32*0.09/2</f>
        <v>2.25</v>
      </c>
      <c r="G97" s="714">
        <f>G32*0.09/2</f>
        <v>1.53</v>
      </c>
      <c r="H97" s="569">
        <v>3</v>
      </c>
      <c r="I97" s="652">
        <f t="shared" si="2"/>
        <v>1.9607843137254901</v>
      </c>
      <c r="J97" s="798" t="s">
        <v>366</v>
      </c>
      <c r="K97" s="658" t="s">
        <v>594</v>
      </c>
    </row>
    <row r="98" spans="1:11" ht="12.75" customHeight="1">
      <c r="A98" s="800" t="s">
        <v>611</v>
      </c>
      <c r="B98" s="801">
        <v>16.92</v>
      </c>
      <c r="C98" s="802">
        <v>16.92</v>
      </c>
      <c r="D98" s="802">
        <v>16.92</v>
      </c>
      <c r="E98" s="569">
        <f>(E9+E33)*0.09</f>
        <v>16.919999999999998</v>
      </c>
      <c r="F98" s="569">
        <f>(F9+F33)*0.09</f>
        <v>16.919999999999998</v>
      </c>
      <c r="G98" s="714">
        <f>(G9+G33)*0.09</f>
        <v>16.919999999999998</v>
      </c>
      <c r="H98" s="569">
        <v>17</v>
      </c>
      <c r="I98" s="652">
        <f t="shared" si="2"/>
        <v>1.0047281323877069</v>
      </c>
      <c r="J98" s="798" t="s">
        <v>420</v>
      </c>
      <c r="K98" s="658" t="s">
        <v>575</v>
      </c>
    </row>
    <row r="99" spans="1:11" ht="12.75" customHeight="1">
      <c r="A99" s="800" t="s">
        <v>611</v>
      </c>
      <c r="B99" s="801">
        <v>126</v>
      </c>
      <c r="C99" s="802">
        <v>126</v>
      </c>
      <c r="D99" s="802">
        <v>126</v>
      </c>
      <c r="E99" s="569">
        <f>E62*0.09</f>
        <v>126</v>
      </c>
      <c r="F99" s="569">
        <f>F62*0.09</f>
        <v>126</v>
      </c>
      <c r="G99" s="714">
        <f>G62*0.09</f>
        <v>126</v>
      </c>
      <c r="H99" s="569">
        <v>119</v>
      </c>
      <c r="I99" s="652">
        <f t="shared" si="2"/>
        <v>0.9444444444444444</v>
      </c>
      <c r="J99" s="798" t="s">
        <v>596</v>
      </c>
      <c r="K99" s="658" t="s">
        <v>597</v>
      </c>
    </row>
    <row r="100" spans="1:15" ht="12.75" customHeight="1">
      <c r="A100" s="800" t="s">
        <v>611</v>
      </c>
      <c r="B100" s="801">
        <v>388.35</v>
      </c>
      <c r="C100" s="802">
        <v>356</v>
      </c>
      <c r="D100" s="802">
        <v>356</v>
      </c>
      <c r="E100" s="569">
        <f>(E10+E35)*0.09</f>
        <v>388.08</v>
      </c>
      <c r="F100" s="569">
        <f>(F10+F35)*0.09</f>
        <v>388.08</v>
      </c>
      <c r="G100" s="714">
        <f>(G10+G35)*0.09</f>
        <v>388.08</v>
      </c>
      <c r="H100" s="569">
        <v>386</v>
      </c>
      <c r="I100" s="652">
        <f t="shared" si="2"/>
        <v>0.9946402803545661</v>
      </c>
      <c r="J100" s="798" t="s">
        <v>372</v>
      </c>
      <c r="K100" s="658" t="s">
        <v>576</v>
      </c>
      <c r="M100" s="156"/>
      <c r="O100" s="156"/>
    </row>
    <row r="101" spans="1:11" ht="12.75" customHeight="1">
      <c r="A101" s="800" t="s">
        <v>611</v>
      </c>
      <c r="B101" s="801">
        <v>0</v>
      </c>
      <c r="C101" s="802">
        <v>0</v>
      </c>
      <c r="D101" s="802">
        <v>0</v>
      </c>
      <c r="E101" s="569">
        <v>0</v>
      </c>
      <c r="F101" s="569">
        <v>0</v>
      </c>
      <c r="G101" s="714">
        <v>0</v>
      </c>
      <c r="H101" s="569">
        <v>0</v>
      </c>
      <c r="I101" s="652" t="str">
        <f t="shared" si="2"/>
        <v>*</v>
      </c>
      <c r="J101" s="798" t="s">
        <v>422</v>
      </c>
      <c r="K101" s="658" t="s">
        <v>423</v>
      </c>
    </row>
    <row r="102" spans="1:13" ht="12.75" customHeight="1">
      <c r="A102" s="800" t="s">
        <v>611</v>
      </c>
      <c r="B102" s="801">
        <v>3.6</v>
      </c>
      <c r="C102" s="802">
        <v>3.6</v>
      </c>
      <c r="D102" s="802">
        <v>3.6</v>
      </c>
      <c r="E102" s="569">
        <f>(E11+E37)*0.09</f>
        <v>3.5999999999999996</v>
      </c>
      <c r="F102" s="569">
        <v>7</v>
      </c>
      <c r="G102" s="714">
        <v>7</v>
      </c>
      <c r="H102" s="569">
        <v>6</v>
      </c>
      <c r="I102" s="652">
        <f t="shared" si="2"/>
        <v>0.8571428571428571</v>
      </c>
      <c r="J102" s="798" t="s">
        <v>424</v>
      </c>
      <c r="K102" s="658" t="s">
        <v>577</v>
      </c>
      <c r="M102" s="156"/>
    </row>
    <row r="103" spans="1:11" ht="12.75" customHeight="1">
      <c r="A103" s="800" t="s">
        <v>611</v>
      </c>
      <c r="B103" s="801">
        <v>0</v>
      </c>
      <c r="C103" s="802">
        <v>0</v>
      </c>
      <c r="D103" s="802">
        <v>0</v>
      </c>
      <c r="E103" s="569">
        <v>0</v>
      </c>
      <c r="F103" s="569">
        <v>0</v>
      </c>
      <c r="G103" s="714">
        <v>0</v>
      </c>
      <c r="H103" s="569">
        <v>0</v>
      </c>
      <c r="I103" s="652" t="str">
        <f t="shared" si="2"/>
        <v>*</v>
      </c>
      <c r="J103" s="798" t="s">
        <v>428</v>
      </c>
      <c r="K103" s="658" t="s">
        <v>598</v>
      </c>
    </row>
    <row r="104" spans="1:11" ht="12.75" customHeight="1">
      <c r="A104" s="800" t="s">
        <v>611</v>
      </c>
      <c r="B104" s="801">
        <v>0</v>
      </c>
      <c r="C104" s="802">
        <v>0</v>
      </c>
      <c r="D104" s="802">
        <v>0</v>
      </c>
      <c r="E104" s="569">
        <v>0</v>
      </c>
      <c r="F104" s="569">
        <v>0</v>
      </c>
      <c r="G104" s="714">
        <v>0</v>
      </c>
      <c r="H104" s="569">
        <v>0</v>
      </c>
      <c r="I104" s="652" t="str">
        <f t="shared" si="2"/>
        <v>*</v>
      </c>
      <c r="J104" s="798" t="s">
        <v>599</v>
      </c>
      <c r="K104" s="658" t="s">
        <v>600</v>
      </c>
    </row>
    <row r="105" spans="1:11" ht="12.75" customHeight="1">
      <c r="A105" s="800" t="s">
        <v>611</v>
      </c>
      <c r="B105" s="801">
        <v>0</v>
      </c>
      <c r="C105" s="802">
        <v>17</v>
      </c>
      <c r="D105" s="802">
        <v>17</v>
      </c>
      <c r="E105" s="569">
        <v>17</v>
      </c>
      <c r="F105" s="569">
        <v>17</v>
      </c>
      <c r="G105" s="714">
        <v>17</v>
      </c>
      <c r="H105" s="569">
        <v>17</v>
      </c>
      <c r="I105" s="652">
        <f t="shared" si="2"/>
        <v>1</v>
      </c>
      <c r="J105" s="798" t="s">
        <v>557</v>
      </c>
      <c r="K105" s="658" t="s">
        <v>578</v>
      </c>
    </row>
    <row r="106" spans="1:11" ht="12.75" customHeight="1">
      <c r="A106" s="800" t="s">
        <v>611</v>
      </c>
      <c r="B106" s="801">
        <v>0</v>
      </c>
      <c r="C106" s="802">
        <v>0</v>
      </c>
      <c r="D106" s="802">
        <v>0</v>
      </c>
      <c r="E106" s="569">
        <v>0</v>
      </c>
      <c r="F106" s="569">
        <v>0</v>
      </c>
      <c r="G106" s="714">
        <v>0</v>
      </c>
      <c r="H106" s="569">
        <v>0</v>
      </c>
      <c r="I106" s="652" t="str">
        <f t="shared" si="2"/>
        <v>*</v>
      </c>
      <c r="J106" s="798" t="s">
        <v>560</v>
      </c>
      <c r="K106" s="658" t="s">
        <v>579</v>
      </c>
    </row>
    <row r="107" spans="1:14" ht="12.75" customHeight="1">
      <c r="A107" s="800" t="s">
        <v>611</v>
      </c>
      <c r="B107" s="801">
        <v>0</v>
      </c>
      <c r="C107" s="802">
        <v>0</v>
      </c>
      <c r="D107" s="802">
        <v>0</v>
      </c>
      <c r="E107" s="569">
        <v>0</v>
      </c>
      <c r="F107" s="569">
        <v>0</v>
      </c>
      <c r="G107" s="714">
        <v>0</v>
      </c>
      <c r="H107" s="569">
        <v>0</v>
      </c>
      <c r="I107" s="652" t="str">
        <f t="shared" si="2"/>
        <v>*</v>
      </c>
      <c r="J107" s="798" t="s">
        <v>431</v>
      </c>
      <c r="K107" s="658" t="s">
        <v>580</v>
      </c>
      <c r="N107" s="156"/>
    </row>
    <row r="108" spans="1:11" ht="12.75" customHeight="1">
      <c r="A108" s="800" t="s">
        <v>611</v>
      </c>
      <c r="B108" s="801">
        <v>0</v>
      </c>
      <c r="C108" s="802">
        <v>0</v>
      </c>
      <c r="D108" s="802">
        <v>0</v>
      </c>
      <c r="E108" s="569">
        <v>0</v>
      </c>
      <c r="F108" s="569">
        <v>0</v>
      </c>
      <c r="G108" s="714">
        <v>0</v>
      </c>
      <c r="H108" s="569">
        <v>0</v>
      </c>
      <c r="I108" s="652" t="str">
        <f t="shared" si="2"/>
        <v>*</v>
      </c>
      <c r="J108" s="798" t="s">
        <v>484</v>
      </c>
      <c r="K108" s="658" t="s">
        <v>601</v>
      </c>
    </row>
    <row r="109" spans="1:11" ht="12.75" customHeight="1">
      <c r="A109" s="800" t="s">
        <v>611</v>
      </c>
      <c r="B109" s="801">
        <v>0</v>
      </c>
      <c r="C109" s="802">
        <v>0</v>
      </c>
      <c r="D109" s="802">
        <v>0</v>
      </c>
      <c r="E109" s="569">
        <v>0</v>
      </c>
      <c r="F109" s="569">
        <v>0</v>
      </c>
      <c r="G109" s="714">
        <v>0</v>
      </c>
      <c r="H109" s="569">
        <v>0</v>
      </c>
      <c r="I109" s="652" t="str">
        <f t="shared" si="2"/>
        <v>*</v>
      </c>
      <c r="J109" s="798" t="s">
        <v>473</v>
      </c>
      <c r="K109" s="658" t="s">
        <v>581</v>
      </c>
    </row>
    <row r="110" spans="1:11" ht="12.75" customHeight="1">
      <c r="A110" s="800" t="s">
        <v>611</v>
      </c>
      <c r="B110" s="801">
        <v>0</v>
      </c>
      <c r="C110" s="802">
        <v>0</v>
      </c>
      <c r="D110" s="802">
        <v>0</v>
      </c>
      <c r="E110" s="569">
        <v>0</v>
      </c>
      <c r="F110" s="569">
        <v>0</v>
      </c>
      <c r="G110" s="714">
        <v>0</v>
      </c>
      <c r="H110" s="569">
        <v>0</v>
      </c>
      <c r="I110" s="652" t="str">
        <f t="shared" si="2"/>
        <v>*</v>
      </c>
      <c r="J110" s="798" t="s">
        <v>343</v>
      </c>
      <c r="K110" s="658" t="s">
        <v>582</v>
      </c>
    </row>
    <row r="111" spans="1:11" ht="12.75" customHeight="1">
      <c r="A111" s="800" t="s">
        <v>611</v>
      </c>
      <c r="B111" s="801">
        <v>48.15</v>
      </c>
      <c r="C111" s="802">
        <v>48.15</v>
      </c>
      <c r="D111" s="802">
        <v>48.15</v>
      </c>
      <c r="E111" s="569">
        <f>(E17+E42)*0.09</f>
        <v>43.65</v>
      </c>
      <c r="F111" s="569">
        <f>(F17+F42)*0.09</f>
        <v>43.65</v>
      </c>
      <c r="G111" s="714">
        <f>(G17+G42)*0.09</f>
        <v>43.65</v>
      </c>
      <c r="H111" s="569">
        <v>48</v>
      </c>
      <c r="I111" s="652">
        <f t="shared" si="2"/>
        <v>1.0996563573883162</v>
      </c>
      <c r="J111" s="798" t="s">
        <v>378</v>
      </c>
      <c r="K111" s="658" t="s">
        <v>583</v>
      </c>
    </row>
    <row r="112" spans="1:11" ht="12.75" customHeight="1">
      <c r="A112" s="800" t="s">
        <v>611</v>
      </c>
      <c r="B112" s="801">
        <v>0</v>
      </c>
      <c r="C112" s="802">
        <v>0</v>
      </c>
      <c r="D112" s="802">
        <v>0</v>
      </c>
      <c r="E112" s="713">
        <v>0</v>
      </c>
      <c r="F112" s="713">
        <v>0</v>
      </c>
      <c r="G112" s="909">
        <v>0</v>
      </c>
      <c r="H112" s="569">
        <v>0</v>
      </c>
      <c r="I112" s="652" t="str">
        <f t="shared" si="2"/>
        <v>*</v>
      </c>
      <c r="J112" s="798" t="s">
        <v>381</v>
      </c>
      <c r="K112" s="658" t="s">
        <v>603</v>
      </c>
    </row>
    <row r="113" spans="1:13" ht="12.75" customHeight="1">
      <c r="A113" s="800" t="s">
        <v>611</v>
      </c>
      <c r="B113" s="803">
        <v>332.91</v>
      </c>
      <c r="C113" s="804">
        <v>332.91</v>
      </c>
      <c r="D113" s="804">
        <v>332.91</v>
      </c>
      <c r="E113" s="605">
        <f>(E18+E45)*0.09</f>
        <v>301.5</v>
      </c>
      <c r="F113" s="605">
        <f>(F18+F45)*0.09</f>
        <v>301.5</v>
      </c>
      <c r="G113" s="710">
        <f>(G18+G45)*0.09</f>
        <v>301.5</v>
      </c>
      <c r="H113" s="605">
        <v>290</v>
      </c>
      <c r="I113" s="652">
        <f t="shared" si="2"/>
        <v>0.9618573797678275</v>
      </c>
      <c r="J113" s="798" t="s">
        <v>383</v>
      </c>
      <c r="K113" s="658" t="s">
        <v>584</v>
      </c>
      <c r="M113" s="156"/>
    </row>
    <row r="114" spans="1:11" ht="12.75" customHeight="1">
      <c r="A114" s="800" t="s">
        <v>611</v>
      </c>
      <c r="B114" s="801">
        <v>2.88</v>
      </c>
      <c r="C114" s="802">
        <v>2.88</v>
      </c>
      <c r="D114" s="802">
        <v>2.88</v>
      </c>
      <c r="E114" s="569">
        <f>(E46)*0.09</f>
        <v>1.7999999999999998</v>
      </c>
      <c r="F114" s="569">
        <f>(F46)*0.09</f>
        <v>1.7999999999999998</v>
      </c>
      <c r="G114" s="714">
        <f>(G46)*0.09</f>
        <v>1.7999999999999998</v>
      </c>
      <c r="H114" s="569">
        <v>0</v>
      </c>
      <c r="I114" s="652" t="str">
        <f t="shared" si="2"/>
        <v>*</v>
      </c>
      <c r="J114" s="798" t="s">
        <v>604</v>
      </c>
      <c r="K114" s="658" t="s">
        <v>605</v>
      </c>
    </row>
    <row r="115" spans="1:11" ht="12.75" customHeight="1">
      <c r="A115" s="800" t="s">
        <v>611</v>
      </c>
      <c r="B115" s="801">
        <v>1.71</v>
      </c>
      <c r="C115" s="802">
        <v>1.71</v>
      </c>
      <c r="D115" s="802">
        <v>1.71</v>
      </c>
      <c r="E115" s="569">
        <f>(E19+E47)*0.09</f>
        <v>1.53</v>
      </c>
      <c r="F115" s="569">
        <f>(F19+F47)*0.09</f>
        <v>1.53</v>
      </c>
      <c r="G115" s="714">
        <f>(G19+G47)*0.09</f>
        <v>1.53</v>
      </c>
      <c r="H115" s="569">
        <v>0</v>
      </c>
      <c r="I115" s="652" t="str">
        <f t="shared" si="2"/>
        <v>*</v>
      </c>
      <c r="J115" s="798" t="s">
        <v>437</v>
      </c>
      <c r="K115" s="658" t="s">
        <v>438</v>
      </c>
    </row>
    <row r="116" spans="1:11" ht="12.75" customHeight="1">
      <c r="A116" s="800" t="s">
        <v>611</v>
      </c>
      <c r="B116" s="801">
        <v>0</v>
      </c>
      <c r="C116" s="802">
        <v>0</v>
      </c>
      <c r="D116" s="802">
        <v>0</v>
      </c>
      <c r="E116" s="569">
        <v>0</v>
      </c>
      <c r="F116" s="569">
        <v>0</v>
      </c>
      <c r="G116" s="714">
        <v>0</v>
      </c>
      <c r="H116" s="569">
        <v>0</v>
      </c>
      <c r="I116" s="652" t="str">
        <f t="shared" si="2"/>
        <v>*</v>
      </c>
      <c r="J116" s="798" t="s">
        <v>346</v>
      </c>
      <c r="K116" s="658" t="s">
        <v>347</v>
      </c>
    </row>
    <row r="117" spans="1:11" ht="12.75" customHeight="1">
      <c r="A117" s="800" t="s">
        <v>611</v>
      </c>
      <c r="B117" s="801">
        <v>16.65</v>
      </c>
      <c r="C117" s="802">
        <v>16.65</v>
      </c>
      <c r="D117" s="802">
        <v>8</v>
      </c>
      <c r="E117" s="569">
        <f>(E21+E50)*0.09</f>
        <v>7.739999999999999</v>
      </c>
      <c r="F117" s="569">
        <f>(F21+F50)*0.09</f>
        <v>7.739999999999999</v>
      </c>
      <c r="G117" s="714">
        <f>(G21+G50)*0.09</f>
        <v>7.739999999999999</v>
      </c>
      <c r="H117" s="569">
        <v>9</v>
      </c>
      <c r="I117" s="652">
        <f t="shared" si="2"/>
        <v>1.1627906976744187</v>
      </c>
      <c r="J117" s="798" t="s">
        <v>332</v>
      </c>
      <c r="K117" s="658" t="s">
        <v>585</v>
      </c>
    </row>
    <row r="118" spans="1:11" ht="12.75" customHeight="1">
      <c r="A118" s="800" t="s">
        <v>611</v>
      </c>
      <c r="B118" s="801">
        <v>7.2</v>
      </c>
      <c r="C118" s="802">
        <v>7.2</v>
      </c>
      <c r="D118" s="802">
        <v>7.2</v>
      </c>
      <c r="E118" s="569">
        <f>(E51)*0.09</f>
        <v>1.7999999999999998</v>
      </c>
      <c r="F118" s="569">
        <f>(F51)*0.09</f>
        <v>1.7999999999999998</v>
      </c>
      <c r="G118" s="714">
        <f>(G51)*0.09</f>
        <v>1.7999999999999998</v>
      </c>
      <c r="H118" s="569">
        <v>0</v>
      </c>
      <c r="I118" s="652" t="str">
        <f t="shared" si="2"/>
        <v>*</v>
      </c>
      <c r="J118" s="798" t="s">
        <v>442</v>
      </c>
      <c r="K118" s="658" t="s">
        <v>606</v>
      </c>
    </row>
    <row r="119" spans="1:11" ht="12.75" customHeight="1">
      <c r="A119" s="800" t="s">
        <v>611</v>
      </c>
      <c r="B119" s="803">
        <v>0</v>
      </c>
      <c r="C119" s="804">
        <v>0</v>
      </c>
      <c r="D119" s="804">
        <v>0</v>
      </c>
      <c r="E119" s="605">
        <v>0</v>
      </c>
      <c r="F119" s="605">
        <v>0</v>
      </c>
      <c r="G119" s="710">
        <v>0</v>
      </c>
      <c r="H119" s="569">
        <v>0</v>
      </c>
      <c r="I119" s="652" t="str">
        <f t="shared" si="2"/>
        <v>*</v>
      </c>
      <c r="J119" s="798" t="s">
        <v>444</v>
      </c>
      <c r="K119" s="648" t="s">
        <v>445</v>
      </c>
    </row>
    <row r="120" spans="1:11" ht="12.75" customHeight="1">
      <c r="A120" s="800" t="s">
        <v>611</v>
      </c>
      <c r="B120" s="803">
        <v>388.8</v>
      </c>
      <c r="C120" s="804">
        <v>388.8</v>
      </c>
      <c r="D120" s="804">
        <v>388.8</v>
      </c>
      <c r="E120" s="605">
        <f>(E23)*0.09</f>
        <v>388.8</v>
      </c>
      <c r="F120" s="605">
        <f>(F23)*0.09</f>
        <v>388.8</v>
      </c>
      <c r="G120" s="710">
        <v>421</v>
      </c>
      <c r="H120" s="605">
        <v>121</v>
      </c>
      <c r="I120" s="652">
        <f t="shared" si="2"/>
        <v>0.28741092636579574</v>
      </c>
      <c r="J120" s="798" t="s">
        <v>446</v>
      </c>
      <c r="K120" s="658" t="s">
        <v>586</v>
      </c>
    </row>
    <row r="121" spans="1:14" ht="12.75" customHeight="1">
      <c r="A121" s="800" t="s">
        <v>611</v>
      </c>
      <c r="B121" s="803">
        <v>0</v>
      </c>
      <c r="C121" s="804">
        <v>0</v>
      </c>
      <c r="D121" s="804">
        <v>0</v>
      </c>
      <c r="E121" s="605">
        <v>0</v>
      </c>
      <c r="F121" s="605">
        <v>0</v>
      </c>
      <c r="G121" s="710">
        <v>0</v>
      </c>
      <c r="H121" s="569">
        <v>0</v>
      </c>
      <c r="I121" s="652" t="str">
        <f t="shared" si="2"/>
        <v>*</v>
      </c>
      <c r="J121" s="798" t="s">
        <v>486</v>
      </c>
      <c r="K121" s="658" t="s">
        <v>587</v>
      </c>
      <c r="N121" s="156"/>
    </row>
    <row r="122" spans="1:11" ht="12.75" customHeight="1">
      <c r="A122" s="800" t="s">
        <v>611</v>
      </c>
      <c r="B122" s="803">
        <v>0</v>
      </c>
      <c r="C122" s="804">
        <v>0</v>
      </c>
      <c r="D122" s="804">
        <v>0</v>
      </c>
      <c r="E122" s="605">
        <v>0</v>
      </c>
      <c r="F122" s="605">
        <v>0</v>
      </c>
      <c r="G122" s="710">
        <v>0</v>
      </c>
      <c r="H122" s="569">
        <v>0</v>
      </c>
      <c r="I122" s="652" t="str">
        <f t="shared" si="2"/>
        <v>*</v>
      </c>
      <c r="J122" s="798" t="s">
        <v>389</v>
      </c>
      <c r="K122" s="658" t="s">
        <v>588</v>
      </c>
    </row>
    <row r="123" spans="1:11" ht="12.75" customHeight="1">
      <c r="A123" s="800" t="s">
        <v>611</v>
      </c>
      <c r="B123" s="803">
        <v>43.2</v>
      </c>
      <c r="C123" s="804">
        <v>70</v>
      </c>
      <c r="D123" s="804">
        <v>70</v>
      </c>
      <c r="E123" s="605">
        <f>E26*0.09</f>
        <v>36</v>
      </c>
      <c r="F123" s="605">
        <f>F26*0.09</f>
        <v>36</v>
      </c>
      <c r="G123" s="710">
        <f>G26*0.09</f>
        <v>36</v>
      </c>
      <c r="H123" s="605">
        <v>33</v>
      </c>
      <c r="I123" s="652">
        <f t="shared" si="2"/>
        <v>0.9166666666666666</v>
      </c>
      <c r="J123" s="798" t="s">
        <v>391</v>
      </c>
      <c r="K123" s="658" t="s">
        <v>589</v>
      </c>
    </row>
    <row r="124" spans="1:11" ht="12.75" customHeight="1">
      <c r="A124" s="805" t="s">
        <v>612</v>
      </c>
      <c r="B124" s="803">
        <v>80</v>
      </c>
      <c r="C124" s="804">
        <v>80</v>
      </c>
      <c r="D124" s="804">
        <v>80</v>
      </c>
      <c r="E124" s="605">
        <v>80</v>
      </c>
      <c r="F124" s="605">
        <v>80</v>
      </c>
      <c r="G124" s="710">
        <v>80</v>
      </c>
      <c r="H124" s="605">
        <v>52</v>
      </c>
      <c r="I124" s="652">
        <f t="shared" si="2"/>
        <v>0.65</v>
      </c>
      <c r="J124" s="798" t="s">
        <v>372</v>
      </c>
      <c r="K124" s="658" t="s">
        <v>576</v>
      </c>
    </row>
    <row r="125" spans="1:11" ht="12.75" customHeight="1">
      <c r="A125" s="805" t="s">
        <v>613</v>
      </c>
      <c r="B125" s="803">
        <v>0</v>
      </c>
      <c r="C125" s="804">
        <v>0</v>
      </c>
      <c r="D125" s="804">
        <v>0</v>
      </c>
      <c r="E125" s="605">
        <v>0</v>
      </c>
      <c r="F125" s="605">
        <v>0</v>
      </c>
      <c r="G125" s="710">
        <v>0</v>
      </c>
      <c r="H125" s="569">
        <v>0</v>
      </c>
      <c r="I125" s="652" t="str">
        <f t="shared" si="2"/>
        <v>*</v>
      </c>
      <c r="J125" s="806" t="s">
        <v>420</v>
      </c>
      <c r="K125" s="648" t="s">
        <v>575</v>
      </c>
    </row>
    <row r="126" spans="1:11" ht="12.75" customHeight="1">
      <c r="A126" s="805" t="s">
        <v>613</v>
      </c>
      <c r="B126" s="803">
        <v>1</v>
      </c>
      <c r="C126" s="804">
        <v>1</v>
      </c>
      <c r="D126" s="804">
        <v>1</v>
      </c>
      <c r="E126" s="605">
        <v>1</v>
      </c>
      <c r="F126" s="605">
        <v>1</v>
      </c>
      <c r="G126" s="710">
        <v>1</v>
      </c>
      <c r="H126" s="569">
        <v>0</v>
      </c>
      <c r="I126" s="652" t="str">
        <f t="shared" si="2"/>
        <v>*</v>
      </c>
      <c r="J126" s="806" t="s">
        <v>424</v>
      </c>
      <c r="K126" s="648" t="s">
        <v>577</v>
      </c>
    </row>
    <row r="127" spans="1:11" ht="12.75" customHeight="1">
      <c r="A127" s="805" t="s">
        <v>613</v>
      </c>
      <c r="B127" s="803">
        <v>0</v>
      </c>
      <c r="C127" s="807">
        <v>0</v>
      </c>
      <c r="D127" s="807">
        <v>0</v>
      </c>
      <c r="E127" s="720">
        <v>0</v>
      </c>
      <c r="F127" s="720">
        <v>0</v>
      </c>
      <c r="G127" s="911">
        <v>0</v>
      </c>
      <c r="H127" s="569">
        <v>0</v>
      </c>
      <c r="I127" s="661" t="str">
        <f t="shared" si="2"/>
        <v>*</v>
      </c>
      <c r="J127" s="808" t="s">
        <v>560</v>
      </c>
      <c r="K127" s="809" t="s">
        <v>579</v>
      </c>
    </row>
    <row r="128" spans="1:11" ht="12.75">
      <c r="A128" s="810" t="s">
        <v>1132</v>
      </c>
      <c r="B128" s="664">
        <f aca="true" t="shared" si="4" ref="B128:H128">SUM(B7:B127)</f>
        <v>21473.56</v>
      </c>
      <c r="C128" s="664">
        <f t="shared" si="4"/>
        <v>22233.260000000002</v>
      </c>
      <c r="D128" s="664">
        <f t="shared" si="4"/>
        <v>22107.36</v>
      </c>
      <c r="E128" s="664">
        <f t="shared" si="4"/>
        <v>21177.039999999997</v>
      </c>
      <c r="F128" s="664">
        <f t="shared" si="4"/>
        <v>21204.44</v>
      </c>
      <c r="G128" s="664">
        <f t="shared" si="4"/>
        <v>20574.67</v>
      </c>
      <c r="H128" s="665">
        <f t="shared" si="4"/>
        <v>20064</v>
      </c>
      <c r="I128" s="666">
        <f t="shared" si="2"/>
        <v>0.9751796748137395</v>
      </c>
      <c r="J128" s="695"/>
      <c r="K128" s="811"/>
    </row>
    <row r="129" spans="1:10" ht="7.5" customHeight="1">
      <c r="A129" s="812"/>
      <c r="B129" s="812"/>
      <c r="C129" s="812"/>
      <c r="D129" s="812"/>
      <c r="E129" s="812"/>
      <c r="F129" s="812"/>
      <c r="G129" s="812"/>
      <c r="H129" s="813"/>
      <c r="I129" s="813"/>
      <c r="J129" s="670"/>
    </row>
    <row r="130" spans="1:10" ht="8.25" customHeight="1">
      <c r="A130" s="812"/>
      <c r="B130" s="812"/>
      <c r="C130" s="812"/>
      <c r="D130" s="812"/>
      <c r="E130" s="812"/>
      <c r="F130" s="812"/>
      <c r="G130" s="812"/>
      <c r="H130" s="813"/>
      <c r="I130" s="813"/>
      <c r="J130" s="670"/>
    </row>
    <row r="131" spans="1:10" ht="8.25" customHeight="1">
      <c r="A131" s="812"/>
      <c r="B131" s="812"/>
      <c r="C131" s="812"/>
      <c r="D131" s="812"/>
      <c r="E131" s="812"/>
      <c r="F131" s="812"/>
      <c r="G131" s="812"/>
      <c r="H131" s="813"/>
      <c r="I131" s="813"/>
      <c r="J131" s="670"/>
    </row>
    <row r="132" spans="1:10" ht="18.75">
      <c r="A132" s="668" t="s">
        <v>614</v>
      </c>
      <c r="B132" s="668"/>
      <c r="C132" s="668"/>
      <c r="D132" s="668"/>
      <c r="E132" s="668"/>
      <c r="F132" s="668"/>
      <c r="G132" s="668"/>
      <c r="H132" s="466"/>
      <c r="I132" s="466"/>
      <c r="J132" s="670"/>
    </row>
    <row r="133" spans="1:11" ht="12.75">
      <c r="A133" s="637" t="s">
        <v>314</v>
      </c>
      <c r="B133" s="638" t="s">
        <v>315</v>
      </c>
      <c r="C133" s="638" t="s">
        <v>316</v>
      </c>
      <c r="D133" s="638" t="s">
        <v>317</v>
      </c>
      <c r="E133" s="638" t="s">
        <v>318</v>
      </c>
      <c r="F133" s="638" t="s">
        <v>319</v>
      </c>
      <c r="G133" s="638" t="s">
        <v>320</v>
      </c>
      <c r="H133" s="638" t="s">
        <v>871</v>
      </c>
      <c r="I133" s="638" t="s">
        <v>871</v>
      </c>
      <c r="J133" s="814" t="s">
        <v>321</v>
      </c>
      <c r="K133" s="637" t="s">
        <v>322</v>
      </c>
    </row>
    <row r="134" spans="1:11" ht="12.75">
      <c r="A134" s="640"/>
      <c r="B134" s="641">
        <v>2009</v>
      </c>
      <c r="C134" s="641">
        <v>2009</v>
      </c>
      <c r="D134" s="641">
        <v>2009</v>
      </c>
      <c r="E134" s="641">
        <v>2009</v>
      </c>
      <c r="F134" s="641">
        <v>2009</v>
      </c>
      <c r="G134" s="641">
        <v>2009</v>
      </c>
      <c r="H134" s="642" t="s">
        <v>997</v>
      </c>
      <c r="I134" s="642" t="s">
        <v>964</v>
      </c>
      <c r="J134" s="642" t="s">
        <v>323</v>
      </c>
      <c r="K134" s="640"/>
    </row>
    <row r="135" spans="1:11" ht="12.75">
      <c r="A135" s="785" t="s">
        <v>615</v>
      </c>
      <c r="B135" s="815">
        <v>50</v>
      </c>
      <c r="C135" s="676">
        <v>50</v>
      </c>
      <c r="D135" s="676">
        <v>50</v>
      </c>
      <c r="E135" s="676">
        <v>35</v>
      </c>
      <c r="F135" s="676">
        <v>35</v>
      </c>
      <c r="G135" s="928">
        <v>33</v>
      </c>
      <c r="H135" s="795">
        <v>23</v>
      </c>
      <c r="I135" s="646">
        <f aca="true" t="shared" si="5" ref="I135:I198">IF(OR(H135=0,G135=0),"*",H135/G135)</f>
        <v>0.696969696969697</v>
      </c>
      <c r="J135" s="680" t="s">
        <v>420</v>
      </c>
      <c r="K135" s="759" t="s">
        <v>575</v>
      </c>
    </row>
    <row r="136" spans="1:11" ht="12.75">
      <c r="A136" s="785" t="s">
        <v>615</v>
      </c>
      <c r="B136" s="815">
        <v>0</v>
      </c>
      <c r="C136" s="816">
        <v>0</v>
      </c>
      <c r="D136" s="816">
        <v>0</v>
      </c>
      <c r="E136" s="816">
        <v>0</v>
      </c>
      <c r="F136" s="816">
        <v>0</v>
      </c>
      <c r="G136" s="929">
        <v>0</v>
      </c>
      <c r="H136" s="795">
        <v>0</v>
      </c>
      <c r="I136" s="652" t="str">
        <f t="shared" si="5"/>
        <v>*</v>
      </c>
      <c r="J136" s="680" t="s">
        <v>473</v>
      </c>
      <c r="K136" s="658" t="s">
        <v>581</v>
      </c>
    </row>
    <row r="137" spans="1:11" ht="12.75">
      <c r="A137" s="681" t="s">
        <v>615</v>
      </c>
      <c r="B137" s="683">
        <v>0</v>
      </c>
      <c r="C137" s="682">
        <v>0</v>
      </c>
      <c r="D137" s="682">
        <v>0</v>
      </c>
      <c r="E137" s="682">
        <v>0</v>
      </c>
      <c r="F137" s="682">
        <v>0</v>
      </c>
      <c r="G137" s="930">
        <v>0</v>
      </c>
      <c r="H137" s="795">
        <v>0</v>
      </c>
      <c r="I137" s="652" t="str">
        <f t="shared" si="5"/>
        <v>*</v>
      </c>
      <c r="J137" s="684" t="s">
        <v>378</v>
      </c>
      <c r="K137" s="658" t="s">
        <v>583</v>
      </c>
    </row>
    <row r="138" spans="1:11" ht="12.75">
      <c r="A138" s="681" t="s">
        <v>615</v>
      </c>
      <c r="B138" s="683">
        <v>0</v>
      </c>
      <c r="C138" s="682">
        <v>0</v>
      </c>
      <c r="D138" s="682">
        <v>0</v>
      </c>
      <c r="E138" s="682">
        <v>0</v>
      </c>
      <c r="F138" s="682">
        <v>0</v>
      </c>
      <c r="G138" s="930">
        <v>0</v>
      </c>
      <c r="H138" s="795">
        <v>0</v>
      </c>
      <c r="I138" s="652" t="str">
        <f t="shared" si="5"/>
        <v>*</v>
      </c>
      <c r="J138" s="684" t="s">
        <v>368</v>
      </c>
      <c r="K138" s="658" t="s">
        <v>616</v>
      </c>
    </row>
    <row r="139" spans="1:11" ht="12.75">
      <c r="A139" s="681" t="s">
        <v>615</v>
      </c>
      <c r="B139" s="683">
        <v>0</v>
      </c>
      <c r="C139" s="682">
        <v>0</v>
      </c>
      <c r="D139" s="682">
        <v>0</v>
      </c>
      <c r="E139" s="682">
        <v>0</v>
      </c>
      <c r="F139" s="682">
        <v>0</v>
      </c>
      <c r="G139" s="930">
        <v>0</v>
      </c>
      <c r="H139" s="795">
        <v>0</v>
      </c>
      <c r="I139" s="652" t="str">
        <f t="shared" si="5"/>
        <v>*</v>
      </c>
      <c r="J139" s="684" t="s">
        <v>458</v>
      </c>
      <c r="K139" s="658" t="s">
        <v>617</v>
      </c>
    </row>
    <row r="140" spans="1:11" ht="12.75">
      <c r="A140" s="681" t="s">
        <v>615</v>
      </c>
      <c r="B140" s="683">
        <v>0</v>
      </c>
      <c r="C140" s="682">
        <v>0</v>
      </c>
      <c r="D140" s="682">
        <v>0</v>
      </c>
      <c r="E140" s="682">
        <v>0</v>
      </c>
      <c r="F140" s="682">
        <v>0</v>
      </c>
      <c r="G140" s="930">
        <v>0</v>
      </c>
      <c r="H140" s="795">
        <v>0</v>
      </c>
      <c r="I140" s="652" t="str">
        <f t="shared" si="5"/>
        <v>*</v>
      </c>
      <c r="J140" s="684" t="s">
        <v>618</v>
      </c>
      <c r="K140" s="658" t="s">
        <v>619</v>
      </c>
    </row>
    <row r="141" spans="1:11" ht="12.75">
      <c r="A141" s="681" t="s">
        <v>615</v>
      </c>
      <c r="B141" s="683">
        <v>0</v>
      </c>
      <c r="C141" s="682">
        <v>0</v>
      </c>
      <c r="D141" s="682">
        <v>0</v>
      </c>
      <c r="E141" s="682">
        <v>0</v>
      </c>
      <c r="F141" s="682">
        <v>0</v>
      </c>
      <c r="G141" s="930">
        <v>0</v>
      </c>
      <c r="H141" s="795">
        <v>0</v>
      </c>
      <c r="I141" s="652" t="str">
        <f t="shared" si="5"/>
        <v>*</v>
      </c>
      <c r="J141" s="684" t="s">
        <v>560</v>
      </c>
      <c r="K141" s="658" t="s">
        <v>620</v>
      </c>
    </row>
    <row r="142" spans="1:15" ht="12.75">
      <c r="A142" s="681" t="s">
        <v>615</v>
      </c>
      <c r="B142" s="683">
        <v>0</v>
      </c>
      <c r="C142" s="682">
        <v>0</v>
      </c>
      <c r="D142" s="682">
        <v>0</v>
      </c>
      <c r="E142" s="682">
        <v>0</v>
      </c>
      <c r="F142" s="682">
        <v>0</v>
      </c>
      <c r="G142" s="930">
        <v>0</v>
      </c>
      <c r="H142" s="795">
        <v>0</v>
      </c>
      <c r="I142" s="652" t="str">
        <f t="shared" si="5"/>
        <v>*</v>
      </c>
      <c r="J142" s="684" t="s">
        <v>431</v>
      </c>
      <c r="K142" s="658" t="s">
        <v>580</v>
      </c>
      <c r="O142" s="156"/>
    </row>
    <row r="143" spans="1:13" ht="12.75">
      <c r="A143" s="681" t="s">
        <v>615</v>
      </c>
      <c r="B143" s="683">
        <v>35</v>
      </c>
      <c r="C143" s="682">
        <v>35</v>
      </c>
      <c r="D143" s="682">
        <v>35</v>
      </c>
      <c r="E143" s="682">
        <v>30</v>
      </c>
      <c r="F143" s="682">
        <v>30</v>
      </c>
      <c r="G143" s="930">
        <v>36</v>
      </c>
      <c r="H143" s="569">
        <v>44</v>
      </c>
      <c r="I143" s="652">
        <f t="shared" si="5"/>
        <v>1.2222222222222223</v>
      </c>
      <c r="J143" s="684" t="s">
        <v>383</v>
      </c>
      <c r="K143" s="658" t="s">
        <v>584</v>
      </c>
      <c r="M143" s="156"/>
    </row>
    <row r="144" spans="1:11" ht="12.75">
      <c r="A144" s="681" t="s">
        <v>615</v>
      </c>
      <c r="B144" s="683">
        <v>0</v>
      </c>
      <c r="C144" s="682">
        <v>0</v>
      </c>
      <c r="D144" s="682">
        <v>0</v>
      </c>
      <c r="E144" s="682">
        <v>0</v>
      </c>
      <c r="F144" s="682">
        <v>0</v>
      </c>
      <c r="G144" s="930">
        <v>0</v>
      </c>
      <c r="H144" s="795">
        <v>0</v>
      </c>
      <c r="I144" s="652" t="str">
        <f t="shared" si="5"/>
        <v>*</v>
      </c>
      <c r="J144" s="684" t="s">
        <v>404</v>
      </c>
      <c r="K144" s="658" t="s">
        <v>621</v>
      </c>
    </row>
    <row r="145" spans="1:11" ht="12.75">
      <c r="A145" s="681" t="s">
        <v>615</v>
      </c>
      <c r="B145" s="683">
        <v>0</v>
      </c>
      <c r="C145" s="682">
        <v>0</v>
      </c>
      <c r="D145" s="682">
        <v>0</v>
      </c>
      <c r="E145" s="682">
        <v>0</v>
      </c>
      <c r="F145" s="682">
        <v>0</v>
      </c>
      <c r="G145" s="930">
        <v>0</v>
      </c>
      <c r="H145" s="795">
        <v>1</v>
      </c>
      <c r="I145" s="652" t="str">
        <f t="shared" si="5"/>
        <v>*</v>
      </c>
      <c r="J145" s="684" t="s">
        <v>437</v>
      </c>
      <c r="K145" s="658" t="s">
        <v>438</v>
      </c>
    </row>
    <row r="146" spans="1:11" ht="12.75">
      <c r="A146" s="681" t="s">
        <v>615</v>
      </c>
      <c r="B146" s="683">
        <v>0</v>
      </c>
      <c r="C146" s="682">
        <v>0</v>
      </c>
      <c r="D146" s="682">
        <v>0</v>
      </c>
      <c r="E146" s="682">
        <v>0</v>
      </c>
      <c r="F146" s="682">
        <v>0</v>
      </c>
      <c r="G146" s="930">
        <v>0</v>
      </c>
      <c r="H146" s="795">
        <v>0</v>
      </c>
      <c r="I146" s="652" t="str">
        <f t="shared" si="5"/>
        <v>*</v>
      </c>
      <c r="J146" s="684" t="s">
        <v>444</v>
      </c>
      <c r="K146" s="648" t="s">
        <v>445</v>
      </c>
    </row>
    <row r="147" spans="1:11" ht="12.75">
      <c r="A147" s="681" t="s">
        <v>615</v>
      </c>
      <c r="B147" s="683">
        <v>0</v>
      </c>
      <c r="C147" s="682">
        <v>0</v>
      </c>
      <c r="D147" s="682">
        <v>0</v>
      </c>
      <c r="E147" s="682">
        <v>0</v>
      </c>
      <c r="F147" s="682">
        <v>0</v>
      </c>
      <c r="G147" s="930">
        <v>0</v>
      </c>
      <c r="H147" s="795">
        <v>0</v>
      </c>
      <c r="I147" s="652" t="str">
        <f t="shared" si="5"/>
        <v>*</v>
      </c>
      <c r="J147" s="684" t="s">
        <v>442</v>
      </c>
      <c r="K147" s="658" t="s">
        <v>606</v>
      </c>
    </row>
    <row r="148" spans="1:11" ht="12.75">
      <c r="A148" s="681" t="s">
        <v>622</v>
      </c>
      <c r="B148" s="683">
        <v>0</v>
      </c>
      <c r="C148" s="682">
        <v>0</v>
      </c>
      <c r="D148" s="682">
        <v>0</v>
      </c>
      <c r="E148" s="682">
        <v>0</v>
      </c>
      <c r="F148" s="682">
        <v>0</v>
      </c>
      <c r="G148" s="930">
        <v>0</v>
      </c>
      <c r="H148" s="795">
        <v>13</v>
      </c>
      <c r="I148" s="652" t="str">
        <f t="shared" si="5"/>
        <v>*</v>
      </c>
      <c r="J148" s="684" t="s">
        <v>372</v>
      </c>
      <c r="K148" s="658" t="s">
        <v>576</v>
      </c>
    </row>
    <row r="149" spans="1:11" ht="12.75">
      <c r="A149" s="768">
        <v>5131</v>
      </c>
      <c r="B149" s="683">
        <v>0</v>
      </c>
      <c r="C149" s="682">
        <v>0</v>
      </c>
      <c r="D149" s="682">
        <v>0</v>
      </c>
      <c r="E149" s="682">
        <v>0</v>
      </c>
      <c r="F149" s="682">
        <v>0</v>
      </c>
      <c r="G149" s="930">
        <v>0</v>
      </c>
      <c r="H149" s="795">
        <v>0</v>
      </c>
      <c r="I149" s="652" t="str">
        <f t="shared" si="5"/>
        <v>*</v>
      </c>
      <c r="J149" s="798" t="s">
        <v>623</v>
      </c>
      <c r="K149" s="658" t="s">
        <v>624</v>
      </c>
    </row>
    <row r="150" spans="1:11" ht="12.75">
      <c r="A150" s="681" t="s">
        <v>625</v>
      </c>
      <c r="B150" s="683">
        <v>0</v>
      </c>
      <c r="C150" s="682">
        <v>0</v>
      </c>
      <c r="D150" s="682">
        <v>0</v>
      </c>
      <c r="E150" s="682">
        <v>0</v>
      </c>
      <c r="F150" s="682">
        <v>0</v>
      </c>
      <c r="G150" s="930">
        <v>0</v>
      </c>
      <c r="H150" s="795">
        <v>0</v>
      </c>
      <c r="I150" s="652" t="str">
        <f t="shared" si="5"/>
        <v>*</v>
      </c>
      <c r="J150" s="798" t="s">
        <v>361</v>
      </c>
      <c r="K150" s="658" t="s">
        <v>573</v>
      </c>
    </row>
    <row r="151" spans="1:11" ht="12.75">
      <c r="A151" s="681" t="s">
        <v>625</v>
      </c>
      <c r="B151" s="683">
        <v>8</v>
      </c>
      <c r="C151" s="682">
        <v>8</v>
      </c>
      <c r="D151" s="682">
        <v>8</v>
      </c>
      <c r="E151" s="682">
        <v>5</v>
      </c>
      <c r="F151" s="682">
        <v>5</v>
      </c>
      <c r="G151" s="930">
        <v>5</v>
      </c>
      <c r="H151" s="795">
        <v>3</v>
      </c>
      <c r="I151" s="652">
        <f t="shared" si="5"/>
        <v>0.6</v>
      </c>
      <c r="J151" s="798" t="s">
        <v>418</v>
      </c>
      <c r="K151" s="658" t="s">
        <v>574</v>
      </c>
    </row>
    <row r="152" spans="1:11" ht="12.75">
      <c r="A152" s="681" t="s">
        <v>625</v>
      </c>
      <c r="B152" s="683">
        <v>0</v>
      </c>
      <c r="C152" s="682">
        <v>0</v>
      </c>
      <c r="D152" s="682">
        <v>0</v>
      </c>
      <c r="E152" s="682">
        <v>0</v>
      </c>
      <c r="F152" s="682">
        <v>0</v>
      </c>
      <c r="G152" s="930">
        <v>0</v>
      </c>
      <c r="H152" s="795">
        <v>0</v>
      </c>
      <c r="I152" s="652" t="str">
        <f t="shared" si="5"/>
        <v>*</v>
      </c>
      <c r="J152" s="798" t="s">
        <v>366</v>
      </c>
      <c r="K152" s="658" t="s">
        <v>594</v>
      </c>
    </row>
    <row r="153" spans="1:11" ht="12.75">
      <c r="A153" s="681" t="s">
        <v>625</v>
      </c>
      <c r="B153" s="683">
        <v>0</v>
      </c>
      <c r="C153" s="682">
        <v>0</v>
      </c>
      <c r="D153" s="682">
        <v>0</v>
      </c>
      <c r="E153" s="682">
        <v>0</v>
      </c>
      <c r="F153" s="682">
        <v>0</v>
      </c>
      <c r="G153" s="930">
        <v>6</v>
      </c>
      <c r="H153" s="795">
        <v>0</v>
      </c>
      <c r="I153" s="652" t="str">
        <f t="shared" si="5"/>
        <v>*</v>
      </c>
      <c r="J153" s="798" t="s">
        <v>599</v>
      </c>
      <c r="K153" s="658" t="s">
        <v>600</v>
      </c>
    </row>
    <row r="154" spans="1:11" ht="12.75">
      <c r="A154" s="681" t="s">
        <v>625</v>
      </c>
      <c r="B154" s="683">
        <v>0</v>
      </c>
      <c r="C154" s="682">
        <v>0</v>
      </c>
      <c r="D154" s="682">
        <v>0</v>
      </c>
      <c r="E154" s="682">
        <v>0</v>
      </c>
      <c r="F154" s="682">
        <v>0</v>
      </c>
      <c r="G154" s="930">
        <v>0</v>
      </c>
      <c r="H154" s="569">
        <v>36</v>
      </c>
      <c r="I154" s="652" t="str">
        <f t="shared" si="5"/>
        <v>*</v>
      </c>
      <c r="J154" s="798" t="s">
        <v>420</v>
      </c>
      <c r="K154" s="658" t="s">
        <v>575</v>
      </c>
    </row>
    <row r="155" spans="1:11" ht="12.75">
      <c r="A155" s="681" t="s">
        <v>625</v>
      </c>
      <c r="B155" s="683">
        <v>310</v>
      </c>
      <c r="C155" s="682">
        <v>310</v>
      </c>
      <c r="D155" s="682">
        <v>310</v>
      </c>
      <c r="E155" s="682">
        <v>210</v>
      </c>
      <c r="F155" s="682">
        <v>210</v>
      </c>
      <c r="G155" s="930">
        <v>210</v>
      </c>
      <c r="H155" s="569">
        <v>106</v>
      </c>
      <c r="I155" s="652">
        <f t="shared" si="5"/>
        <v>0.5047619047619047</v>
      </c>
      <c r="J155" s="798" t="s">
        <v>372</v>
      </c>
      <c r="K155" s="658" t="s">
        <v>576</v>
      </c>
    </row>
    <row r="156" spans="1:11" ht="12.75">
      <c r="A156" s="681" t="s">
        <v>625</v>
      </c>
      <c r="B156" s="683">
        <v>0</v>
      </c>
      <c r="C156" s="682">
        <v>0</v>
      </c>
      <c r="D156" s="682">
        <v>0</v>
      </c>
      <c r="E156" s="682">
        <v>0</v>
      </c>
      <c r="F156" s="682">
        <v>0</v>
      </c>
      <c r="G156" s="930">
        <v>0</v>
      </c>
      <c r="H156" s="795">
        <v>0</v>
      </c>
      <c r="I156" s="652" t="str">
        <f t="shared" si="5"/>
        <v>*</v>
      </c>
      <c r="J156" s="798" t="s">
        <v>626</v>
      </c>
      <c r="K156" s="658" t="s">
        <v>627</v>
      </c>
    </row>
    <row r="157" spans="1:15" ht="12.75">
      <c r="A157" s="681" t="s">
        <v>625</v>
      </c>
      <c r="B157" s="683">
        <v>0</v>
      </c>
      <c r="C157" s="682">
        <v>0</v>
      </c>
      <c r="D157" s="682">
        <v>0</v>
      </c>
      <c r="E157" s="682">
        <v>0</v>
      </c>
      <c r="F157" s="682">
        <v>0</v>
      </c>
      <c r="G157" s="930">
        <v>0</v>
      </c>
      <c r="H157" s="795">
        <v>0</v>
      </c>
      <c r="I157" s="652" t="str">
        <f t="shared" si="5"/>
        <v>*</v>
      </c>
      <c r="J157" s="798" t="s">
        <v>368</v>
      </c>
      <c r="K157" s="658" t="s">
        <v>616</v>
      </c>
      <c r="M157" s="960"/>
      <c r="O157" s="156"/>
    </row>
    <row r="158" spans="1:11" ht="12.75">
      <c r="A158" s="681" t="s">
        <v>625</v>
      </c>
      <c r="B158" s="683">
        <v>0</v>
      </c>
      <c r="C158" s="682">
        <v>0</v>
      </c>
      <c r="D158" s="682">
        <v>0</v>
      </c>
      <c r="E158" s="682">
        <v>0</v>
      </c>
      <c r="F158" s="682">
        <v>0</v>
      </c>
      <c r="G158" s="930">
        <v>0</v>
      </c>
      <c r="H158" s="795">
        <v>0</v>
      </c>
      <c r="I158" s="652" t="str">
        <f t="shared" si="5"/>
        <v>*</v>
      </c>
      <c r="J158" s="798" t="s">
        <v>424</v>
      </c>
      <c r="K158" s="658" t="s">
        <v>577</v>
      </c>
    </row>
    <row r="159" spans="1:11" ht="12.75">
      <c r="A159" s="681" t="s">
        <v>625</v>
      </c>
      <c r="B159" s="683">
        <v>0</v>
      </c>
      <c r="C159" s="682">
        <v>0</v>
      </c>
      <c r="D159" s="682">
        <v>0</v>
      </c>
      <c r="E159" s="682">
        <v>0</v>
      </c>
      <c r="F159" s="682">
        <v>0</v>
      </c>
      <c r="G159" s="930">
        <v>0</v>
      </c>
      <c r="H159" s="795">
        <v>0</v>
      </c>
      <c r="I159" s="652" t="str">
        <f t="shared" si="5"/>
        <v>*</v>
      </c>
      <c r="J159" s="798" t="s">
        <v>426</v>
      </c>
      <c r="K159" s="658" t="s">
        <v>628</v>
      </c>
    </row>
    <row r="160" spans="1:14" ht="12.75">
      <c r="A160" s="681" t="s">
        <v>625</v>
      </c>
      <c r="B160" s="683">
        <v>0</v>
      </c>
      <c r="C160" s="682">
        <v>0</v>
      </c>
      <c r="D160" s="682">
        <v>0</v>
      </c>
      <c r="E160" s="682">
        <v>0</v>
      </c>
      <c r="F160" s="682">
        <v>0</v>
      </c>
      <c r="G160" s="930">
        <v>0</v>
      </c>
      <c r="H160" s="795">
        <v>0</v>
      </c>
      <c r="I160" s="652" t="str">
        <f t="shared" si="5"/>
        <v>*</v>
      </c>
      <c r="J160" s="798" t="s">
        <v>560</v>
      </c>
      <c r="K160" s="658" t="s">
        <v>579</v>
      </c>
      <c r="N160" s="156"/>
    </row>
    <row r="161" spans="1:11" ht="12.75">
      <c r="A161" s="681" t="s">
        <v>625</v>
      </c>
      <c r="B161" s="683">
        <v>0</v>
      </c>
      <c r="C161" s="682">
        <v>0</v>
      </c>
      <c r="D161" s="682">
        <v>0</v>
      </c>
      <c r="E161" s="682">
        <v>0</v>
      </c>
      <c r="F161" s="682">
        <v>0</v>
      </c>
      <c r="G161" s="930">
        <v>0</v>
      </c>
      <c r="H161" s="795">
        <v>0</v>
      </c>
      <c r="I161" s="652" t="str">
        <f t="shared" si="5"/>
        <v>*</v>
      </c>
      <c r="J161" s="798" t="s">
        <v>431</v>
      </c>
      <c r="K161" s="658" t="s">
        <v>580</v>
      </c>
    </row>
    <row r="162" spans="1:11" ht="12.75">
      <c r="A162" s="681" t="s">
        <v>625</v>
      </c>
      <c r="B162" s="683">
        <v>0</v>
      </c>
      <c r="C162" s="682">
        <v>0</v>
      </c>
      <c r="D162" s="682">
        <v>0</v>
      </c>
      <c r="E162" s="682">
        <v>0</v>
      </c>
      <c r="F162" s="682">
        <v>0</v>
      </c>
      <c r="G162" s="930">
        <v>0</v>
      </c>
      <c r="H162" s="795">
        <v>0</v>
      </c>
      <c r="I162" s="652" t="str">
        <f t="shared" si="5"/>
        <v>*</v>
      </c>
      <c r="J162" s="798" t="s">
        <v>484</v>
      </c>
      <c r="K162" s="658" t="s">
        <v>629</v>
      </c>
    </row>
    <row r="163" spans="1:11" ht="12.75">
      <c r="A163" s="681" t="s">
        <v>625</v>
      </c>
      <c r="B163" s="683">
        <v>0</v>
      </c>
      <c r="C163" s="682">
        <v>0</v>
      </c>
      <c r="D163" s="682">
        <v>0</v>
      </c>
      <c r="E163" s="682">
        <v>0</v>
      </c>
      <c r="F163" s="682">
        <v>0</v>
      </c>
      <c r="G163" s="930">
        <v>0</v>
      </c>
      <c r="H163" s="795">
        <v>0</v>
      </c>
      <c r="I163" s="652" t="str">
        <f t="shared" si="5"/>
        <v>*</v>
      </c>
      <c r="J163" s="798" t="s">
        <v>404</v>
      </c>
      <c r="K163" s="658" t="s">
        <v>621</v>
      </c>
    </row>
    <row r="164" spans="1:11" ht="12.75">
      <c r="A164" s="681" t="s">
        <v>625</v>
      </c>
      <c r="B164" s="683">
        <v>12</v>
      </c>
      <c r="C164" s="682">
        <v>12</v>
      </c>
      <c r="D164" s="682">
        <v>12</v>
      </c>
      <c r="E164" s="682">
        <v>0</v>
      </c>
      <c r="F164" s="682">
        <v>0</v>
      </c>
      <c r="G164" s="930">
        <v>0</v>
      </c>
      <c r="H164" s="795">
        <v>0</v>
      </c>
      <c r="I164" s="652" t="str">
        <f t="shared" si="5"/>
        <v>*</v>
      </c>
      <c r="J164" s="798" t="s">
        <v>604</v>
      </c>
      <c r="K164" s="658" t="s">
        <v>605</v>
      </c>
    </row>
    <row r="165" spans="1:11" ht="12.75">
      <c r="A165" s="681" t="s">
        <v>625</v>
      </c>
      <c r="B165" s="683">
        <v>7</v>
      </c>
      <c r="C165" s="682">
        <v>7</v>
      </c>
      <c r="D165" s="682">
        <v>7</v>
      </c>
      <c r="E165" s="682">
        <v>0</v>
      </c>
      <c r="F165" s="682">
        <v>0</v>
      </c>
      <c r="G165" s="930">
        <v>0</v>
      </c>
      <c r="H165" s="795">
        <v>0</v>
      </c>
      <c r="I165" s="652" t="str">
        <f t="shared" si="5"/>
        <v>*</v>
      </c>
      <c r="J165" s="798" t="s">
        <v>473</v>
      </c>
      <c r="K165" s="658" t="s">
        <v>581</v>
      </c>
    </row>
    <row r="166" spans="1:11" ht="12.75">
      <c r="A166" s="681" t="s">
        <v>625</v>
      </c>
      <c r="B166" s="683">
        <v>0</v>
      </c>
      <c r="C166" s="682">
        <v>0</v>
      </c>
      <c r="D166" s="682">
        <v>0</v>
      </c>
      <c r="E166" s="682">
        <v>0</v>
      </c>
      <c r="F166" s="682">
        <v>0</v>
      </c>
      <c r="G166" s="930">
        <v>0</v>
      </c>
      <c r="H166" s="795">
        <v>0</v>
      </c>
      <c r="I166" s="652" t="str">
        <f t="shared" si="5"/>
        <v>*</v>
      </c>
      <c r="J166" s="798" t="s">
        <v>343</v>
      </c>
      <c r="K166" s="658" t="s">
        <v>582</v>
      </c>
    </row>
    <row r="167" spans="1:11" ht="12.75">
      <c r="A167" s="681" t="s">
        <v>625</v>
      </c>
      <c r="B167" s="683">
        <v>0</v>
      </c>
      <c r="C167" s="682">
        <v>0</v>
      </c>
      <c r="D167" s="682">
        <v>0</v>
      </c>
      <c r="E167" s="682">
        <v>0</v>
      </c>
      <c r="F167" s="682">
        <v>0</v>
      </c>
      <c r="G167" s="930">
        <v>0</v>
      </c>
      <c r="H167" s="795">
        <v>0</v>
      </c>
      <c r="I167" s="652" t="str">
        <f t="shared" si="5"/>
        <v>*</v>
      </c>
      <c r="J167" s="798" t="s">
        <v>378</v>
      </c>
      <c r="K167" s="658" t="s">
        <v>583</v>
      </c>
    </row>
    <row r="168" spans="1:11" ht="12.75">
      <c r="A168" s="681" t="s">
        <v>625</v>
      </c>
      <c r="B168" s="683">
        <v>0</v>
      </c>
      <c r="C168" s="682">
        <v>0</v>
      </c>
      <c r="D168" s="682">
        <v>0</v>
      </c>
      <c r="E168" s="682">
        <v>0</v>
      </c>
      <c r="F168" s="682">
        <v>0</v>
      </c>
      <c r="G168" s="930">
        <v>0</v>
      </c>
      <c r="H168" s="795">
        <v>0</v>
      </c>
      <c r="I168" s="652" t="str">
        <f t="shared" si="5"/>
        <v>*</v>
      </c>
      <c r="J168" s="798" t="s">
        <v>547</v>
      </c>
      <c r="K168" s="658" t="s">
        <v>630</v>
      </c>
    </row>
    <row r="169" spans="1:11" ht="12.75">
      <c r="A169" s="681" t="s">
        <v>625</v>
      </c>
      <c r="B169" s="683">
        <v>0</v>
      </c>
      <c r="C169" s="682">
        <v>0</v>
      </c>
      <c r="D169" s="682">
        <v>0</v>
      </c>
      <c r="E169" s="682">
        <v>0</v>
      </c>
      <c r="F169" s="682">
        <v>0</v>
      </c>
      <c r="G169" s="930">
        <v>0</v>
      </c>
      <c r="H169" s="569">
        <v>38</v>
      </c>
      <c r="I169" s="652" t="str">
        <f t="shared" si="5"/>
        <v>*</v>
      </c>
      <c r="J169" s="798" t="s">
        <v>383</v>
      </c>
      <c r="K169" s="658" t="s">
        <v>584</v>
      </c>
    </row>
    <row r="170" spans="1:11" ht="12.75">
      <c r="A170" s="681" t="s">
        <v>625</v>
      </c>
      <c r="B170" s="683">
        <v>0</v>
      </c>
      <c r="C170" s="682">
        <v>0</v>
      </c>
      <c r="D170" s="682">
        <v>0</v>
      </c>
      <c r="E170" s="682">
        <v>0</v>
      </c>
      <c r="F170" s="682">
        <v>0</v>
      </c>
      <c r="G170" s="930">
        <v>0</v>
      </c>
      <c r="H170" s="795">
        <v>0</v>
      </c>
      <c r="I170" s="652" t="str">
        <f t="shared" si="5"/>
        <v>*</v>
      </c>
      <c r="J170" s="798" t="s">
        <v>437</v>
      </c>
      <c r="K170" s="658" t="s">
        <v>438</v>
      </c>
    </row>
    <row r="171" spans="1:11" ht="12.75">
      <c r="A171" s="681" t="s">
        <v>625</v>
      </c>
      <c r="B171" s="683">
        <v>0</v>
      </c>
      <c r="C171" s="682">
        <v>0</v>
      </c>
      <c r="D171" s="682">
        <v>0</v>
      </c>
      <c r="E171" s="682">
        <v>0</v>
      </c>
      <c r="F171" s="682">
        <v>0</v>
      </c>
      <c r="G171" s="930">
        <v>0</v>
      </c>
      <c r="H171" s="795">
        <v>0</v>
      </c>
      <c r="I171" s="652" t="str">
        <f t="shared" si="5"/>
        <v>*</v>
      </c>
      <c r="J171" s="798" t="s">
        <v>385</v>
      </c>
      <c r="K171" s="658" t="s">
        <v>386</v>
      </c>
    </row>
    <row r="172" spans="1:11" ht="12.75">
      <c r="A172" s="681" t="s">
        <v>625</v>
      </c>
      <c r="B172" s="683">
        <v>0</v>
      </c>
      <c r="C172" s="682">
        <v>0</v>
      </c>
      <c r="D172" s="682">
        <v>0</v>
      </c>
      <c r="E172" s="682">
        <v>0</v>
      </c>
      <c r="F172" s="682">
        <v>0</v>
      </c>
      <c r="G172" s="930">
        <v>0</v>
      </c>
      <c r="H172" s="795">
        <v>0</v>
      </c>
      <c r="I172" s="652" t="str">
        <f t="shared" si="5"/>
        <v>*</v>
      </c>
      <c r="J172" s="798" t="s">
        <v>631</v>
      </c>
      <c r="K172" s="658" t="s">
        <v>632</v>
      </c>
    </row>
    <row r="173" spans="1:11" ht="12.75">
      <c r="A173" s="681" t="s">
        <v>625</v>
      </c>
      <c r="B173" s="683">
        <v>15</v>
      </c>
      <c r="C173" s="682">
        <v>15</v>
      </c>
      <c r="D173" s="682">
        <v>0</v>
      </c>
      <c r="E173" s="682">
        <v>0</v>
      </c>
      <c r="F173" s="682">
        <v>0</v>
      </c>
      <c r="G173" s="930">
        <v>0</v>
      </c>
      <c r="H173" s="795">
        <v>0</v>
      </c>
      <c r="I173" s="652" t="str">
        <f t="shared" si="5"/>
        <v>*</v>
      </c>
      <c r="J173" s="798" t="s">
        <v>332</v>
      </c>
      <c r="K173" s="658" t="s">
        <v>585</v>
      </c>
    </row>
    <row r="174" spans="1:11" ht="12.75">
      <c r="A174" s="681" t="s">
        <v>625</v>
      </c>
      <c r="B174" s="683">
        <v>0</v>
      </c>
      <c r="C174" s="682">
        <v>0</v>
      </c>
      <c r="D174" s="682">
        <v>0</v>
      </c>
      <c r="E174" s="682">
        <v>0</v>
      </c>
      <c r="F174" s="682">
        <v>0</v>
      </c>
      <c r="G174" s="930">
        <v>0</v>
      </c>
      <c r="H174" s="795">
        <v>0</v>
      </c>
      <c r="I174" s="652" t="str">
        <f t="shared" si="5"/>
        <v>*</v>
      </c>
      <c r="J174" s="798" t="s">
        <v>442</v>
      </c>
      <c r="K174" s="658" t="s">
        <v>606</v>
      </c>
    </row>
    <row r="175" spans="1:11" ht="12.75">
      <c r="A175" s="681" t="s">
        <v>625</v>
      </c>
      <c r="B175" s="683">
        <v>0</v>
      </c>
      <c r="C175" s="682">
        <v>0</v>
      </c>
      <c r="D175" s="682">
        <v>0</v>
      </c>
      <c r="E175" s="682">
        <v>0</v>
      </c>
      <c r="F175" s="682">
        <v>0</v>
      </c>
      <c r="G175" s="930">
        <v>0</v>
      </c>
      <c r="H175" s="795">
        <v>0</v>
      </c>
      <c r="I175" s="652" t="str">
        <f t="shared" si="5"/>
        <v>*</v>
      </c>
      <c r="J175" s="798" t="s">
        <v>444</v>
      </c>
      <c r="K175" s="648" t="s">
        <v>445</v>
      </c>
    </row>
    <row r="176" spans="1:11" ht="12.75">
      <c r="A176" s="681" t="s">
        <v>625</v>
      </c>
      <c r="B176" s="683">
        <v>0</v>
      </c>
      <c r="C176" s="682">
        <v>0</v>
      </c>
      <c r="D176" s="682">
        <v>0</v>
      </c>
      <c r="E176" s="682">
        <v>0</v>
      </c>
      <c r="F176" s="682">
        <v>0</v>
      </c>
      <c r="G176" s="930">
        <v>0</v>
      </c>
      <c r="H176" s="795">
        <v>0</v>
      </c>
      <c r="I176" s="652" t="str">
        <f t="shared" si="5"/>
        <v>*</v>
      </c>
      <c r="J176" s="798" t="s">
        <v>391</v>
      </c>
      <c r="K176" s="658" t="s">
        <v>589</v>
      </c>
    </row>
    <row r="177" spans="1:11" ht="12.75">
      <c r="A177" s="681" t="s">
        <v>625</v>
      </c>
      <c r="B177" s="683">
        <v>0</v>
      </c>
      <c r="C177" s="682">
        <v>0</v>
      </c>
      <c r="D177" s="682">
        <v>0</v>
      </c>
      <c r="E177" s="682">
        <v>0</v>
      </c>
      <c r="F177" s="682">
        <v>0</v>
      </c>
      <c r="G177" s="930">
        <v>0</v>
      </c>
      <c r="H177" s="795">
        <v>0</v>
      </c>
      <c r="I177" s="652" t="str">
        <f t="shared" si="5"/>
        <v>*</v>
      </c>
      <c r="J177" s="798" t="s">
        <v>393</v>
      </c>
      <c r="K177" s="648" t="s">
        <v>633</v>
      </c>
    </row>
    <row r="178" spans="1:11" ht="12.75">
      <c r="A178" s="681" t="s">
        <v>625</v>
      </c>
      <c r="B178" s="683">
        <v>0</v>
      </c>
      <c r="C178" s="682">
        <v>0</v>
      </c>
      <c r="D178" s="682">
        <v>0</v>
      </c>
      <c r="E178" s="682">
        <v>0</v>
      </c>
      <c r="F178" s="682">
        <v>0</v>
      </c>
      <c r="G178" s="930">
        <v>0</v>
      </c>
      <c r="H178" s="795">
        <v>0</v>
      </c>
      <c r="I178" s="652" t="str">
        <f t="shared" si="5"/>
        <v>*</v>
      </c>
      <c r="J178" s="798" t="s">
        <v>389</v>
      </c>
      <c r="K178" s="658" t="s">
        <v>588</v>
      </c>
    </row>
    <row r="179" spans="1:11" ht="12.75">
      <c r="A179" s="681" t="s">
        <v>634</v>
      </c>
      <c r="B179" s="683">
        <v>0</v>
      </c>
      <c r="C179" s="682">
        <v>0</v>
      </c>
      <c r="D179" s="682">
        <v>0</v>
      </c>
      <c r="E179" s="682">
        <v>0</v>
      </c>
      <c r="F179" s="682">
        <v>0</v>
      </c>
      <c r="G179" s="930">
        <v>0</v>
      </c>
      <c r="H179" s="795">
        <v>0</v>
      </c>
      <c r="I179" s="652" t="str">
        <f t="shared" si="5"/>
        <v>*</v>
      </c>
      <c r="J179" s="798" t="s">
        <v>424</v>
      </c>
      <c r="K179" s="658" t="s">
        <v>577</v>
      </c>
    </row>
    <row r="180" spans="1:11" ht="12.75">
      <c r="A180" s="681" t="s">
        <v>635</v>
      </c>
      <c r="B180" s="683">
        <v>0</v>
      </c>
      <c r="C180" s="682">
        <v>0</v>
      </c>
      <c r="D180" s="682">
        <v>0</v>
      </c>
      <c r="E180" s="682">
        <v>0</v>
      </c>
      <c r="F180" s="682">
        <v>0</v>
      </c>
      <c r="G180" s="930">
        <v>0</v>
      </c>
      <c r="H180" s="795">
        <v>0</v>
      </c>
      <c r="I180" s="652" t="str">
        <f t="shared" si="5"/>
        <v>*</v>
      </c>
      <c r="J180" s="798" t="s">
        <v>416</v>
      </c>
      <c r="K180" s="817" t="s">
        <v>636</v>
      </c>
    </row>
    <row r="181" spans="1:11" ht="12.75">
      <c r="A181" s="681" t="s">
        <v>635</v>
      </c>
      <c r="B181" s="683">
        <v>0</v>
      </c>
      <c r="C181" s="682">
        <v>0</v>
      </c>
      <c r="D181" s="682">
        <v>0</v>
      </c>
      <c r="E181" s="682">
        <v>0</v>
      </c>
      <c r="F181" s="682">
        <v>0</v>
      </c>
      <c r="G181" s="930">
        <v>0</v>
      </c>
      <c r="H181" s="795">
        <v>0</v>
      </c>
      <c r="I181" s="652" t="str">
        <f t="shared" si="5"/>
        <v>*</v>
      </c>
      <c r="J181" s="798" t="s">
        <v>361</v>
      </c>
      <c r="K181" s="658" t="s">
        <v>573</v>
      </c>
    </row>
    <row r="182" spans="1:11" ht="12.75">
      <c r="A182" s="681" t="s">
        <v>635</v>
      </c>
      <c r="B182" s="683">
        <v>0</v>
      </c>
      <c r="C182" s="682">
        <v>0</v>
      </c>
      <c r="D182" s="682">
        <v>0</v>
      </c>
      <c r="E182" s="682">
        <v>0</v>
      </c>
      <c r="F182" s="682">
        <v>0</v>
      </c>
      <c r="G182" s="930">
        <v>5</v>
      </c>
      <c r="H182" s="569">
        <v>5</v>
      </c>
      <c r="I182" s="652">
        <f t="shared" si="5"/>
        <v>1</v>
      </c>
      <c r="J182" s="798" t="s">
        <v>618</v>
      </c>
      <c r="K182" s="658" t="s">
        <v>619</v>
      </c>
    </row>
    <row r="183" spans="1:11" ht="12.75">
      <c r="A183" s="681" t="s">
        <v>635</v>
      </c>
      <c r="B183" s="683">
        <v>65</v>
      </c>
      <c r="C183" s="682">
        <v>65</v>
      </c>
      <c r="D183" s="682">
        <v>65</v>
      </c>
      <c r="E183" s="682">
        <v>65</v>
      </c>
      <c r="F183" s="682">
        <v>65</v>
      </c>
      <c r="G183" s="930">
        <v>65</v>
      </c>
      <c r="H183" s="795">
        <v>58</v>
      </c>
      <c r="I183" s="652">
        <f t="shared" si="5"/>
        <v>0.8923076923076924</v>
      </c>
      <c r="J183" s="798" t="s">
        <v>418</v>
      </c>
      <c r="K183" s="658" t="s">
        <v>574</v>
      </c>
    </row>
    <row r="184" spans="1:11" ht="12.75">
      <c r="A184" s="681" t="s">
        <v>635</v>
      </c>
      <c r="B184" s="683">
        <v>0</v>
      </c>
      <c r="C184" s="682">
        <v>0</v>
      </c>
      <c r="D184" s="682">
        <v>0</v>
      </c>
      <c r="E184" s="682">
        <v>0</v>
      </c>
      <c r="F184" s="682">
        <v>0</v>
      </c>
      <c r="G184" s="930">
        <v>0</v>
      </c>
      <c r="H184" s="795">
        <v>0</v>
      </c>
      <c r="I184" s="652" t="str">
        <f t="shared" si="5"/>
        <v>*</v>
      </c>
      <c r="J184" s="798" t="s">
        <v>366</v>
      </c>
      <c r="K184" s="658" t="s">
        <v>594</v>
      </c>
    </row>
    <row r="185" spans="1:14" ht="12.75">
      <c r="A185" s="681" t="s">
        <v>635</v>
      </c>
      <c r="B185" s="683">
        <v>0</v>
      </c>
      <c r="C185" s="682">
        <v>0</v>
      </c>
      <c r="D185" s="682">
        <v>0</v>
      </c>
      <c r="E185" s="682">
        <v>0</v>
      </c>
      <c r="F185" s="682">
        <v>0</v>
      </c>
      <c r="G185" s="930">
        <v>0</v>
      </c>
      <c r="H185" s="795">
        <v>0</v>
      </c>
      <c r="I185" s="652" t="str">
        <f t="shared" si="5"/>
        <v>*</v>
      </c>
      <c r="J185" s="798" t="s">
        <v>420</v>
      </c>
      <c r="K185" s="658" t="s">
        <v>575</v>
      </c>
      <c r="M185" s="156"/>
      <c r="N185" s="156"/>
    </row>
    <row r="186" spans="1:11" ht="12.75">
      <c r="A186" s="681" t="s">
        <v>635</v>
      </c>
      <c r="B186" s="683">
        <v>20</v>
      </c>
      <c r="C186" s="682">
        <v>20</v>
      </c>
      <c r="D186" s="682">
        <v>20</v>
      </c>
      <c r="E186" s="682">
        <v>15</v>
      </c>
      <c r="F186" s="682">
        <v>15</v>
      </c>
      <c r="G186" s="930">
        <v>15</v>
      </c>
      <c r="H186" s="569">
        <v>17</v>
      </c>
      <c r="I186" s="652">
        <f t="shared" si="5"/>
        <v>1.1333333333333333</v>
      </c>
      <c r="J186" s="798" t="s">
        <v>372</v>
      </c>
      <c r="K186" s="658" t="s">
        <v>576</v>
      </c>
    </row>
    <row r="187" spans="1:11" ht="12.75">
      <c r="A187" s="681" t="s">
        <v>635</v>
      </c>
      <c r="B187" s="683">
        <v>30</v>
      </c>
      <c r="C187" s="682">
        <v>30</v>
      </c>
      <c r="D187" s="682">
        <v>30</v>
      </c>
      <c r="E187" s="682">
        <v>30</v>
      </c>
      <c r="F187" s="682">
        <v>10</v>
      </c>
      <c r="G187" s="930">
        <v>10</v>
      </c>
      <c r="H187" s="569">
        <v>10</v>
      </c>
      <c r="I187" s="652">
        <f t="shared" si="5"/>
        <v>1</v>
      </c>
      <c r="J187" s="798" t="s">
        <v>424</v>
      </c>
      <c r="K187" s="658" t="s">
        <v>577</v>
      </c>
    </row>
    <row r="188" spans="1:15" ht="12.75">
      <c r="A188" s="681" t="s">
        <v>635</v>
      </c>
      <c r="B188" s="683">
        <v>0</v>
      </c>
      <c r="C188" s="682">
        <v>0</v>
      </c>
      <c r="D188" s="682">
        <v>0</v>
      </c>
      <c r="E188" s="682">
        <v>0</v>
      </c>
      <c r="F188" s="682">
        <v>0</v>
      </c>
      <c r="G188" s="930">
        <v>1</v>
      </c>
      <c r="H188" s="795">
        <v>0</v>
      </c>
      <c r="I188" s="652" t="str">
        <f t="shared" si="5"/>
        <v>*</v>
      </c>
      <c r="J188" s="798" t="s">
        <v>599</v>
      </c>
      <c r="K188" s="658" t="s">
        <v>600</v>
      </c>
      <c r="M188" s="156"/>
      <c r="O188" s="156"/>
    </row>
    <row r="189" spans="1:11" ht="12.75">
      <c r="A189" s="681" t="s">
        <v>635</v>
      </c>
      <c r="B189" s="683">
        <v>0</v>
      </c>
      <c r="C189" s="682">
        <v>0</v>
      </c>
      <c r="D189" s="682">
        <v>0</v>
      </c>
      <c r="E189" s="682">
        <v>0</v>
      </c>
      <c r="F189" s="682">
        <v>0</v>
      </c>
      <c r="G189" s="930">
        <v>0</v>
      </c>
      <c r="H189" s="795">
        <v>0</v>
      </c>
      <c r="I189" s="652" t="str">
        <f t="shared" si="5"/>
        <v>*</v>
      </c>
      <c r="J189" s="798" t="s">
        <v>473</v>
      </c>
      <c r="K189" s="658" t="s">
        <v>581</v>
      </c>
    </row>
    <row r="190" spans="1:11" ht="12.75">
      <c r="A190" s="681" t="s">
        <v>635</v>
      </c>
      <c r="B190" s="683">
        <v>0</v>
      </c>
      <c r="C190" s="682">
        <v>0</v>
      </c>
      <c r="D190" s="682">
        <v>0</v>
      </c>
      <c r="E190" s="682">
        <v>0</v>
      </c>
      <c r="F190" s="682">
        <v>0</v>
      </c>
      <c r="G190" s="930">
        <v>0</v>
      </c>
      <c r="H190" s="795">
        <v>0</v>
      </c>
      <c r="I190" s="652" t="str">
        <f t="shared" si="5"/>
        <v>*</v>
      </c>
      <c r="J190" s="798" t="s">
        <v>431</v>
      </c>
      <c r="K190" s="658" t="s">
        <v>637</v>
      </c>
    </row>
    <row r="191" spans="1:11" ht="12.75">
      <c r="A191" s="681" t="s">
        <v>635</v>
      </c>
      <c r="B191" s="683">
        <v>2</v>
      </c>
      <c r="C191" s="682">
        <v>2</v>
      </c>
      <c r="D191" s="682">
        <v>2</v>
      </c>
      <c r="E191" s="682">
        <v>0</v>
      </c>
      <c r="F191" s="682">
        <v>0</v>
      </c>
      <c r="G191" s="930">
        <v>0</v>
      </c>
      <c r="H191" s="795">
        <v>0</v>
      </c>
      <c r="I191" s="652" t="str">
        <f t="shared" si="5"/>
        <v>*</v>
      </c>
      <c r="J191" s="798" t="s">
        <v>378</v>
      </c>
      <c r="K191" s="658" t="s">
        <v>583</v>
      </c>
    </row>
    <row r="192" spans="1:11" ht="12.75">
      <c r="A192" s="681" t="s">
        <v>635</v>
      </c>
      <c r="B192" s="683">
        <v>0</v>
      </c>
      <c r="C192" s="682">
        <v>0</v>
      </c>
      <c r="D192" s="682">
        <v>0</v>
      </c>
      <c r="E192" s="682">
        <v>0</v>
      </c>
      <c r="F192" s="682">
        <v>0</v>
      </c>
      <c r="G192" s="930">
        <v>0</v>
      </c>
      <c r="H192" s="569">
        <v>1</v>
      </c>
      <c r="I192" s="652" t="str">
        <f t="shared" si="5"/>
        <v>*</v>
      </c>
      <c r="J192" s="798" t="s">
        <v>383</v>
      </c>
      <c r="K192" s="658" t="s">
        <v>584</v>
      </c>
    </row>
    <row r="193" spans="1:11" ht="12.75">
      <c r="A193" s="681" t="s">
        <v>635</v>
      </c>
      <c r="B193" s="683">
        <v>0</v>
      </c>
      <c r="C193" s="682">
        <v>0</v>
      </c>
      <c r="D193" s="682">
        <v>0</v>
      </c>
      <c r="E193" s="682">
        <v>0</v>
      </c>
      <c r="F193" s="682">
        <v>0</v>
      </c>
      <c r="G193" s="930">
        <v>0</v>
      </c>
      <c r="H193" s="795">
        <v>0</v>
      </c>
      <c r="I193" s="652" t="str">
        <f t="shared" si="5"/>
        <v>*</v>
      </c>
      <c r="J193" s="798" t="s">
        <v>604</v>
      </c>
      <c r="K193" s="658" t="s">
        <v>605</v>
      </c>
    </row>
    <row r="194" spans="1:11" ht="12.75">
      <c r="A194" s="681" t="s">
        <v>635</v>
      </c>
      <c r="B194" s="683">
        <v>0</v>
      </c>
      <c r="C194" s="682">
        <v>0</v>
      </c>
      <c r="D194" s="682">
        <v>0</v>
      </c>
      <c r="E194" s="682">
        <v>0</v>
      </c>
      <c r="F194" s="682">
        <v>0</v>
      </c>
      <c r="G194" s="930">
        <v>0</v>
      </c>
      <c r="H194" s="795">
        <v>0</v>
      </c>
      <c r="I194" s="652" t="str">
        <f t="shared" si="5"/>
        <v>*</v>
      </c>
      <c r="J194" s="798" t="s">
        <v>442</v>
      </c>
      <c r="K194" s="658" t="s">
        <v>606</v>
      </c>
    </row>
    <row r="195" spans="1:11" ht="12.75">
      <c r="A195" s="681" t="s">
        <v>638</v>
      </c>
      <c r="B195" s="683">
        <v>16</v>
      </c>
      <c r="C195" s="682">
        <v>16</v>
      </c>
      <c r="D195" s="682">
        <v>16</v>
      </c>
      <c r="E195" s="682">
        <v>10</v>
      </c>
      <c r="F195" s="682">
        <v>10</v>
      </c>
      <c r="G195" s="930">
        <v>10</v>
      </c>
      <c r="H195" s="795">
        <v>0</v>
      </c>
      <c r="I195" s="652" t="str">
        <f t="shared" si="5"/>
        <v>*</v>
      </c>
      <c r="J195" s="798" t="s">
        <v>340</v>
      </c>
      <c r="K195" s="658" t="s">
        <v>592</v>
      </c>
    </row>
    <row r="196" spans="1:11" ht="12.75">
      <c r="A196" s="681" t="s">
        <v>638</v>
      </c>
      <c r="B196" s="683">
        <v>0</v>
      </c>
      <c r="C196" s="682">
        <v>0</v>
      </c>
      <c r="D196" s="682">
        <v>0</v>
      </c>
      <c r="E196" s="682">
        <v>0</v>
      </c>
      <c r="F196" s="682">
        <v>0</v>
      </c>
      <c r="G196" s="930">
        <v>0</v>
      </c>
      <c r="H196" s="795">
        <v>0</v>
      </c>
      <c r="I196" s="652" t="str">
        <f t="shared" si="5"/>
        <v>*</v>
      </c>
      <c r="J196" s="798" t="s">
        <v>398</v>
      </c>
      <c r="K196" s="658" t="s">
        <v>639</v>
      </c>
    </row>
    <row r="197" spans="1:11" ht="12.75">
      <c r="A197" s="681" t="s">
        <v>638</v>
      </c>
      <c r="B197" s="683">
        <v>205</v>
      </c>
      <c r="C197" s="682">
        <v>205</v>
      </c>
      <c r="D197" s="682">
        <v>205</v>
      </c>
      <c r="E197" s="682">
        <v>205</v>
      </c>
      <c r="F197" s="682">
        <v>205</v>
      </c>
      <c r="G197" s="930">
        <v>205</v>
      </c>
      <c r="H197" s="569">
        <v>250</v>
      </c>
      <c r="I197" s="652">
        <f t="shared" si="5"/>
        <v>1.2195121951219512</v>
      </c>
      <c r="J197" s="798" t="s">
        <v>368</v>
      </c>
      <c r="K197" s="658" t="s">
        <v>616</v>
      </c>
    </row>
    <row r="198" spans="1:11" ht="12.75">
      <c r="A198" s="681" t="s">
        <v>638</v>
      </c>
      <c r="B198" s="683">
        <v>0</v>
      </c>
      <c r="C198" s="682">
        <v>0</v>
      </c>
      <c r="D198" s="682">
        <v>0</v>
      </c>
      <c r="E198" s="682">
        <v>0</v>
      </c>
      <c r="F198" s="682">
        <v>0</v>
      </c>
      <c r="G198" s="930">
        <v>0</v>
      </c>
      <c r="H198" s="795">
        <v>0</v>
      </c>
      <c r="I198" s="652" t="str">
        <f t="shared" si="5"/>
        <v>*</v>
      </c>
      <c r="J198" s="798" t="s">
        <v>413</v>
      </c>
      <c r="K198" s="658" t="s">
        <v>640</v>
      </c>
    </row>
    <row r="199" spans="1:11" ht="12.75">
      <c r="A199" s="681" t="s">
        <v>638</v>
      </c>
      <c r="B199" s="683">
        <v>0</v>
      </c>
      <c r="C199" s="682">
        <v>0</v>
      </c>
      <c r="D199" s="682">
        <v>0</v>
      </c>
      <c r="E199" s="682">
        <v>0</v>
      </c>
      <c r="F199" s="682">
        <v>0</v>
      </c>
      <c r="G199" s="930">
        <v>0</v>
      </c>
      <c r="H199" s="795">
        <v>0</v>
      </c>
      <c r="I199" s="652" t="str">
        <f aca="true" t="shared" si="6" ref="I199:I243">IF(OR(H199=0,G199=0),"*",H199/G199)</f>
        <v>*</v>
      </c>
      <c r="J199" s="798" t="s">
        <v>416</v>
      </c>
      <c r="K199" s="817" t="s">
        <v>636</v>
      </c>
    </row>
    <row r="200" spans="1:11" ht="12.75">
      <c r="A200" s="681" t="s">
        <v>638</v>
      </c>
      <c r="B200" s="683">
        <v>25</v>
      </c>
      <c r="C200" s="682">
        <v>25</v>
      </c>
      <c r="D200" s="682">
        <v>25</v>
      </c>
      <c r="E200" s="682">
        <v>25</v>
      </c>
      <c r="F200" s="682">
        <v>25</v>
      </c>
      <c r="G200" s="930">
        <v>40</v>
      </c>
      <c r="H200" s="569">
        <v>42</v>
      </c>
      <c r="I200" s="652">
        <f t="shared" si="6"/>
        <v>1.05</v>
      </c>
      <c r="J200" s="798" t="s">
        <v>361</v>
      </c>
      <c r="K200" s="658" t="s">
        <v>573</v>
      </c>
    </row>
    <row r="201" spans="1:11" ht="12.75">
      <c r="A201" s="681" t="s">
        <v>638</v>
      </c>
      <c r="B201" s="683">
        <v>22</v>
      </c>
      <c r="C201" s="682">
        <v>22</v>
      </c>
      <c r="D201" s="682">
        <v>22</v>
      </c>
      <c r="E201" s="682">
        <v>13</v>
      </c>
      <c r="F201" s="682">
        <v>13</v>
      </c>
      <c r="G201" s="930">
        <v>13</v>
      </c>
      <c r="H201" s="569">
        <v>12</v>
      </c>
      <c r="I201" s="652">
        <f t="shared" si="6"/>
        <v>0.9230769230769231</v>
      </c>
      <c r="J201" s="798" t="s">
        <v>618</v>
      </c>
      <c r="K201" s="658" t="s">
        <v>619</v>
      </c>
    </row>
    <row r="202" spans="1:11" ht="12.75">
      <c r="A202" s="681" t="s">
        <v>638</v>
      </c>
      <c r="B202" s="683">
        <v>13</v>
      </c>
      <c r="C202" s="682">
        <v>13</v>
      </c>
      <c r="D202" s="682">
        <v>13</v>
      </c>
      <c r="E202" s="682">
        <v>13</v>
      </c>
      <c r="F202" s="682">
        <v>13</v>
      </c>
      <c r="G202" s="930">
        <v>13</v>
      </c>
      <c r="H202" s="569">
        <v>3</v>
      </c>
      <c r="I202" s="652">
        <f t="shared" si="6"/>
        <v>0.23076923076923078</v>
      </c>
      <c r="J202" s="798" t="s">
        <v>418</v>
      </c>
      <c r="K202" s="658" t="s">
        <v>574</v>
      </c>
    </row>
    <row r="203" spans="1:11" ht="12.75">
      <c r="A203" s="681" t="s">
        <v>638</v>
      </c>
      <c r="B203" s="683">
        <v>37</v>
      </c>
      <c r="C203" s="682">
        <v>37</v>
      </c>
      <c r="D203" s="682">
        <v>37</v>
      </c>
      <c r="E203" s="682">
        <v>17</v>
      </c>
      <c r="F203" s="682">
        <v>17</v>
      </c>
      <c r="G203" s="930">
        <v>12</v>
      </c>
      <c r="H203" s="569">
        <v>6</v>
      </c>
      <c r="I203" s="652">
        <f t="shared" si="6"/>
        <v>0.5</v>
      </c>
      <c r="J203" s="798" t="s">
        <v>366</v>
      </c>
      <c r="K203" s="658" t="s">
        <v>594</v>
      </c>
    </row>
    <row r="204" spans="1:11" ht="12.75">
      <c r="A204" s="681" t="s">
        <v>638</v>
      </c>
      <c r="B204" s="683">
        <v>0</v>
      </c>
      <c r="C204" s="682">
        <v>0</v>
      </c>
      <c r="D204" s="682">
        <v>0</v>
      </c>
      <c r="E204" s="682">
        <v>0</v>
      </c>
      <c r="F204" s="682">
        <v>0</v>
      </c>
      <c r="G204" s="930">
        <v>0</v>
      </c>
      <c r="H204" s="795">
        <v>0</v>
      </c>
      <c r="I204" s="652" t="str">
        <f t="shared" si="6"/>
        <v>*</v>
      </c>
      <c r="J204" s="798" t="s">
        <v>641</v>
      </c>
      <c r="K204" s="658" t="s">
        <v>642</v>
      </c>
    </row>
    <row r="205" spans="1:13" ht="12.75">
      <c r="A205" s="681" t="s">
        <v>638</v>
      </c>
      <c r="B205" s="683">
        <v>52</v>
      </c>
      <c r="C205" s="682">
        <v>52</v>
      </c>
      <c r="D205" s="682">
        <v>75</v>
      </c>
      <c r="E205" s="682">
        <v>55</v>
      </c>
      <c r="F205" s="682">
        <v>55</v>
      </c>
      <c r="G205" s="930">
        <v>55</v>
      </c>
      <c r="H205" s="569">
        <v>33</v>
      </c>
      <c r="I205" s="652">
        <f t="shared" si="6"/>
        <v>0.6</v>
      </c>
      <c r="J205" s="798" t="s">
        <v>420</v>
      </c>
      <c r="K205" s="658" t="s">
        <v>575</v>
      </c>
      <c r="M205" s="156"/>
    </row>
    <row r="206" spans="1:12" ht="12.75">
      <c r="A206" s="681" t="s">
        <v>638</v>
      </c>
      <c r="B206" s="683">
        <v>300</v>
      </c>
      <c r="C206" s="682">
        <v>300</v>
      </c>
      <c r="D206" s="682">
        <v>300</v>
      </c>
      <c r="E206" s="682">
        <v>250</v>
      </c>
      <c r="F206" s="682">
        <v>250</v>
      </c>
      <c r="G206" s="930">
        <v>250</v>
      </c>
      <c r="H206" s="569">
        <v>168</v>
      </c>
      <c r="I206" s="652">
        <f t="shared" si="6"/>
        <v>0.672</v>
      </c>
      <c r="J206" s="798" t="s">
        <v>372</v>
      </c>
      <c r="K206" s="658" t="s">
        <v>576</v>
      </c>
      <c r="L206" s="1">
        <v>2387</v>
      </c>
    </row>
    <row r="207" spans="1:13" ht="12.75">
      <c r="A207" s="681" t="s">
        <v>638</v>
      </c>
      <c r="B207" s="683">
        <v>0</v>
      </c>
      <c r="C207" s="682">
        <v>0</v>
      </c>
      <c r="D207" s="682">
        <v>0</v>
      </c>
      <c r="E207" s="682">
        <v>0</v>
      </c>
      <c r="F207" s="682">
        <v>0</v>
      </c>
      <c r="G207" s="930">
        <v>0</v>
      </c>
      <c r="H207" s="795">
        <v>0</v>
      </c>
      <c r="I207" s="652" t="str">
        <f t="shared" si="6"/>
        <v>*</v>
      </c>
      <c r="J207" s="798" t="s">
        <v>422</v>
      </c>
      <c r="K207" s="658" t="s">
        <v>423</v>
      </c>
      <c r="M207" s="156"/>
    </row>
    <row r="208" spans="1:13" ht="12.75">
      <c r="A208" s="681" t="s">
        <v>638</v>
      </c>
      <c r="B208" s="683">
        <v>50</v>
      </c>
      <c r="C208" s="682">
        <v>40</v>
      </c>
      <c r="D208" s="682">
        <v>20</v>
      </c>
      <c r="E208" s="682">
        <v>20</v>
      </c>
      <c r="F208" s="682">
        <v>6</v>
      </c>
      <c r="G208" s="930">
        <v>6</v>
      </c>
      <c r="H208" s="569">
        <v>6</v>
      </c>
      <c r="I208" s="652">
        <f t="shared" si="6"/>
        <v>1</v>
      </c>
      <c r="J208" s="798" t="s">
        <v>424</v>
      </c>
      <c r="K208" s="658" t="s">
        <v>577</v>
      </c>
      <c r="M208" s="156"/>
    </row>
    <row r="209" spans="1:11" ht="12.75">
      <c r="A209" s="681" t="s">
        <v>638</v>
      </c>
      <c r="B209" s="683">
        <v>10</v>
      </c>
      <c r="C209" s="682">
        <v>10</v>
      </c>
      <c r="D209" s="682">
        <v>10</v>
      </c>
      <c r="E209" s="682">
        <v>5</v>
      </c>
      <c r="F209" s="682">
        <v>5</v>
      </c>
      <c r="G209" s="930">
        <v>5</v>
      </c>
      <c r="H209" s="795">
        <v>0</v>
      </c>
      <c r="I209" s="652" t="str">
        <f t="shared" si="6"/>
        <v>*</v>
      </c>
      <c r="J209" s="798" t="s">
        <v>426</v>
      </c>
      <c r="K209" s="658" t="s">
        <v>628</v>
      </c>
    </row>
    <row r="210" spans="1:11" ht="12.75">
      <c r="A210" s="681" t="s">
        <v>638</v>
      </c>
      <c r="B210" s="683">
        <v>5</v>
      </c>
      <c r="C210" s="682">
        <v>5</v>
      </c>
      <c r="D210" s="682">
        <v>5</v>
      </c>
      <c r="E210" s="682">
        <v>5</v>
      </c>
      <c r="F210" s="682">
        <v>5</v>
      </c>
      <c r="G210" s="930">
        <v>5</v>
      </c>
      <c r="H210" s="569">
        <v>4</v>
      </c>
      <c r="I210" s="652">
        <f t="shared" si="6"/>
        <v>0.8</v>
      </c>
      <c r="J210" s="798" t="s">
        <v>428</v>
      </c>
      <c r="K210" s="658" t="s">
        <v>598</v>
      </c>
    </row>
    <row r="211" spans="1:11" ht="12.75">
      <c r="A211" s="681" t="s">
        <v>638</v>
      </c>
      <c r="B211" s="683">
        <v>5</v>
      </c>
      <c r="C211" s="682">
        <v>5</v>
      </c>
      <c r="D211" s="682">
        <v>5</v>
      </c>
      <c r="E211" s="682">
        <v>5</v>
      </c>
      <c r="F211" s="682">
        <v>5</v>
      </c>
      <c r="G211" s="930">
        <v>5</v>
      </c>
      <c r="H211" s="795">
        <v>0</v>
      </c>
      <c r="I211" s="652" t="str">
        <f t="shared" si="6"/>
        <v>*</v>
      </c>
      <c r="J211" s="798" t="s">
        <v>370</v>
      </c>
      <c r="K211" s="658" t="s">
        <v>643</v>
      </c>
    </row>
    <row r="212" spans="1:11" ht="12.75">
      <c r="A212" s="681" t="s">
        <v>638</v>
      </c>
      <c r="B212" s="683">
        <v>10</v>
      </c>
      <c r="C212" s="682">
        <v>10</v>
      </c>
      <c r="D212" s="682">
        <v>10</v>
      </c>
      <c r="E212" s="682">
        <v>6</v>
      </c>
      <c r="F212" s="682">
        <v>6</v>
      </c>
      <c r="G212" s="930">
        <v>6</v>
      </c>
      <c r="H212" s="569">
        <v>3</v>
      </c>
      <c r="I212" s="652">
        <f t="shared" si="6"/>
        <v>0.5</v>
      </c>
      <c r="J212" s="798" t="s">
        <v>374</v>
      </c>
      <c r="K212" s="658" t="s">
        <v>375</v>
      </c>
    </row>
    <row r="213" spans="1:11" ht="12.75">
      <c r="A213" s="681" t="s">
        <v>638</v>
      </c>
      <c r="B213" s="683">
        <v>0</v>
      </c>
      <c r="C213" s="682">
        <v>0</v>
      </c>
      <c r="D213" s="682">
        <v>0</v>
      </c>
      <c r="E213" s="682">
        <v>0</v>
      </c>
      <c r="F213" s="682">
        <v>0</v>
      </c>
      <c r="G213" s="930">
        <v>3</v>
      </c>
      <c r="H213" s="795">
        <v>0</v>
      </c>
      <c r="I213" s="652" t="str">
        <f t="shared" si="6"/>
        <v>*</v>
      </c>
      <c r="J213" s="798" t="s">
        <v>599</v>
      </c>
      <c r="K213" s="658" t="s">
        <v>600</v>
      </c>
    </row>
    <row r="214" spans="1:11" ht="12.75">
      <c r="A214" s="681" t="s">
        <v>638</v>
      </c>
      <c r="B214" s="683">
        <v>0</v>
      </c>
      <c r="C214" s="682">
        <v>6</v>
      </c>
      <c r="D214" s="682">
        <v>1</v>
      </c>
      <c r="E214" s="682">
        <v>1</v>
      </c>
      <c r="F214" s="682">
        <v>1</v>
      </c>
      <c r="G214" s="930">
        <v>1</v>
      </c>
      <c r="H214" s="795">
        <v>0</v>
      </c>
      <c r="I214" s="652" t="str">
        <f t="shared" si="6"/>
        <v>*</v>
      </c>
      <c r="J214" s="798" t="s">
        <v>557</v>
      </c>
      <c r="K214" s="658" t="s">
        <v>578</v>
      </c>
    </row>
    <row r="215" spans="1:11" ht="12.75">
      <c r="A215" s="681" t="s">
        <v>638</v>
      </c>
      <c r="B215" s="683">
        <v>0</v>
      </c>
      <c r="C215" s="682">
        <v>0</v>
      </c>
      <c r="D215" s="682">
        <v>0</v>
      </c>
      <c r="E215" s="682">
        <v>0</v>
      </c>
      <c r="F215" s="682">
        <v>0</v>
      </c>
      <c r="G215" s="930">
        <v>0</v>
      </c>
      <c r="H215" s="795">
        <v>0</v>
      </c>
      <c r="I215" s="652" t="str">
        <f t="shared" si="6"/>
        <v>*</v>
      </c>
      <c r="J215" s="798" t="s">
        <v>560</v>
      </c>
      <c r="K215" s="658" t="s">
        <v>579</v>
      </c>
    </row>
    <row r="216" spans="1:11" ht="12.75">
      <c r="A216" s="681" t="s">
        <v>638</v>
      </c>
      <c r="B216" s="683">
        <v>0</v>
      </c>
      <c r="C216" s="682">
        <v>0</v>
      </c>
      <c r="D216" s="682">
        <v>0</v>
      </c>
      <c r="E216" s="682">
        <v>0</v>
      </c>
      <c r="F216" s="682">
        <v>0</v>
      </c>
      <c r="G216" s="930">
        <v>0</v>
      </c>
      <c r="H216" s="795">
        <v>0</v>
      </c>
      <c r="I216" s="652" t="str">
        <f t="shared" si="6"/>
        <v>*</v>
      </c>
      <c r="J216" s="798" t="s">
        <v>431</v>
      </c>
      <c r="K216" s="658" t="s">
        <v>580</v>
      </c>
    </row>
    <row r="217" spans="1:15" ht="12.75">
      <c r="A217" s="681" t="s">
        <v>638</v>
      </c>
      <c r="B217" s="683">
        <v>0</v>
      </c>
      <c r="C217" s="682">
        <v>0</v>
      </c>
      <c r="D217" s="682">
        <v>0</v>
      </c>
      <c r="E217" s="682">
        <v>0</v>
      </c>
      <c r="F217" s="682">
        <v>181</v>
      </c>
      <c r="G217" s="930">
        <v>181</v>
      </c>
      <c r="H217" s="569">
        <v>181</v>
      </c>
      <c r="I217" s="652">
        <f t="shared" si="6"/>
        <v>1</v>
      </c>
      <c r="J217" s="798" t="s">
        <v>644</v>
      </c>
      <c r="K217" s="658" t="s">
        <v>645</v>
      </c>
      <c r="O217" s="156"/>
    </row>
    <row r="218" spans="1:11" ht="12.75">
      <c r="A218" s="681" t="s">
        <v>638</v>
      </c>
      <c r="B218" s="683">
        <v>0</v>
      </c>
      <c r="C218" s="682">
        <v>0</v>
      </c>
      <c r="D218" s="682">
        <v>0</v>
      </c>
      <c r="E218" s="682">
        <v>0</v>
      </c>
      <c r="F218" s="682">
        <v>0</v>
      </c>
      <c r="G218" s="930">
        <v>0</v>
      </c>
      <c r="H218" s="795">
        <v>0</v>
      </c>
      <c r="I218" s="652" t="str">
        <f t="shared" si="6"/>
        <v>*</v>
      </c>
      <c r="J218" s="798" t="s">
        <v>477</v>
      </c>
      <c r="K218" s="658" t="s">
        <v>646</v>
      </c>
    </row>
    <row r="219" spans="1:11" ht="12.75">
      <c r="A219" s="681" t="s">
        <v>638</v>
      </c>
      <c r="B219" s="683">
        <v>0</v>
      </c>
      <c r="C219" s="682">
        <v>0</v>
      </c>
      <c r="D219" s="682">
        <v>0</v>
      </c>
      <c r="E219" s="682">
        <v>0</v>
      </c>
      <c r="F219" s="682">
        <v>0</v>
      </c>
      <c r="G219" s="930">
        <v>0</v>
      </c>
      <c r="H219" s="795">
        <v>0</v>
      </c>
      <c r="I219" s="652" t="str">
        <f t="shared" si="6"/>
        <v>*</v>
      </c>
      <c r="J219" s="798" t="s">
        <v>484</v>
      </c>
      <c r="K219" s="658" t="s">
        <v>629</v>
      </c>
    </row>
    <row r="220" spans="1:11" ht="12.75">
      <c r="A220" s="681" t="s">
        <v>638</v>
      </c>
      <c r="B220" s="683">
        <v>0</v>
      </c>
      <c r="C220" s="682">
        <v>0</v>
      </c>
      <c r="D220" s="682">
        <v>0</v>
      </c>
      <c r="E220" s="682">
        <v>0</v>
      </c>
      <c r="F220" s="682">
        <v>0</v>
      </c>
      <c r="G220" s="930">
        <v>0</v>
      </c>
      <c r="H220" s="569">
        <v>0</v>
      </c>
      <c r="I220" s="652" t="str">
        <f t="shared" si="6"/>
        <v>*</v>
      </c>
      <c r="J220" s="798" t="s">
        <v>647</v>
      </c>
      <c r="K220" s="762" t="s">
        <v>648</v>
      </c>
    </row>
    <row r="221" spans="1:11" ht="12.75">
      <c r="A221" s="681" t="s">
        <v>638</v>
      </c>
      <c r="B221" s="683">
        <v>270</v>
      </c>
      <c r="C221" s="682">
        <v>270</v>
      </c>
      <c r="D221" s="682">
        <v>270</v>
      </c>
      <c r="E221" s="682">
        <v>200</v>
      </c>
      <c r="F221" s="682">
        <v>200</v>
      </c>
      <c r="G221" s="930">
        <v>200</v>
      </c>
      <c r="H221" s="569">
        <v>145</v>
      </c>
      <c r="I221" s="652">
        <f t="shared" si="6"/>
        <v>0.725</v>
      </c>
      <c r="J221" s="798" t="s">
        <v>473</v>
      </c>
      <c r="K221" s="658" t="s">
        <v>581</v>
      </c>
    </row>
    <row r="222" spans="1:11" ht="12.75">
      <c r="A222" s="681" t="s">
        <v>638</v>
      </c>
      <c r="B222" s="683">
        <v>0</v>
      </c>
      <c r="C222" s="682">
        <v>0</v>
      </c>
      <c r="D222" s="682">
        <v>0</v>
      </c>
      <c r="E222" s="682">
        <v>0</v>
      </c>
      <c r="F222" s="682">
        <v>0</v>
      </c>
      <c r="G222" s="930">
        <v>0</v>
      </c>
      <c r="H222" s="795">
        <v>0</v>
      </c>
      <c r="I222" s="652" t="str">
        <f t="shared" si="6"/>
        <v>*</v>
      </c>
      <c r="J222" s="798" t="s">
        <v>343</v>
      </c>
      <c r="K222" s="658" t="s">
        <v>582</v>
      </c>
    </row>
    <row r="223" spans="1:11" ht="12.75">
      <c r="A223" s="681" t="s">
        <v>638</v>
      </c>
      <c r="B223" s="683">
        <v>0</v>
      </c>
      <c r="C223" s="682">
        <v>0</v>
      </c>
      <c r="D223" s="682">
        <v>0</v>
      </c>
      <c r="E223" s="682">
        <v>46</v>
      </c>
      <c r="F223" s="682">
        <v>46</v>
      </c>
      <c r="G223" s="930">
        <v>46</v>
      </c>
      <c r="H223" s="569">
        <v>25</v>
      </c>
      <c r="I223" s="652">
        <f t="shared" si="6"/>
        <v>0.5434782608695652</v>
      </c>
      <c r="J223" s="798" t="s">
        <v>378</v>
      </c>
      <c r="K223" s="658" t="s">
        <v>583</v>
      </c>
    </row>
    <row r="224" spans="1:11" ht="12.75">
      <c r="A224" s="681" t="s">
        <v>638</v>
      </c>
      <c r="B224" s="683">
        <v>0</v>
      </c>
      <c r="C224" s="682">
        <v>0</v>
      </c>
      <c r="D224" s="682">
        <v>0</v>
      </c>
      <c r="E224" s="682">
        <v>0</v>
      </c>
      <c r="F224" s="682">
        <v>0</v>
      </c>
      <c r="G224" s="930">
        <v>0</v>
      </c>
      <c r="H224" s="569">
        <v>0</v>
      </c>
      <c r="I224" s="652" t="str">
        <f t="shared" si="6"/>
        <v>*</v>
      </c>
      <c r="J224" s="798" t="s">
        <v>547</v>
      </c>
      <c r="K224" s="658" t="s">
        <v>630</v>
      </c>
    </row>
    <row r="225" spans="1:11" ht="12.75">
      <c r="A225" s="681" t="s">
        <v>638</v>
      </c>
      <c r="B225" s="683">
        <v>5</v>
      </c>
      <c r="C225" s="682">
        <v>5</v>
      </c>
      <c r="D225" s="682">
        <v>5</v>
      </c>
      <c r="E225" s="682">
        <v>5</v>
      </c>
      <c r="F225" s="682">
        <v>5</v>
      </c>
      <c r="G225" s="930">
        <v>5</v>
      </c>
      <c r="H225" s="569">
        <v>2</v>
      </c>
      <c r="I225" s="652">
        <f t="shared" si="6"/>
        <v>0.4</v>
      </c>
      <c r="J225" s="798" t="s">
        <v>337</v>
      </c>
      <c r="K225" s="658" t="s">
        <v>338</v>
      </c>
    </row>
    <row r="226" spans="1:11" ht="12.75">
      <c r="A226" s="681" t="s">
        <v>638</v>
      </c>
      <c r="B226" s="683">
        <v>5</v>
      </c>
      <c r="C226" s="682">
        <v>5</v>
      </c>
      <c r="D226" s="682">
        <v>5</v>
      </c>
      <c r="E226" s="682">
        <v>5</v>
      </c>
      <c r="F226" s="682">
        <v>5</v>
      </c>
      <c r="G226" s="930">
        <v>5</v>
      </c>
      <c r="H226" s="569">
        <v>8</v>
      </c>
      <c r="I226" s="652">
        <f t="shared" si="6"/>
        <v>1.6</v>
      </c>
      <c r="J226" s="798" t="s">
        <v>381</v>
      </c>
      <c r="K226" s="658" t="s">
        <v>603</v>
      </c>
    </row>
    <row r="227" spans="1:11" ht="12.75">
      <c r="A227" s="681" t="s">
        <v>638</v>
      </c>
      <c r="B227" s="683">
        <v>450</v>
      </c>
      <c r="C227" s="682">
        <v>450</v>
      </c>
      <c r="D227" s="682">
        <v>450</v>
      </c>
      <c r="E227" s="682">
        <v>390</v>
      </c>
      <c r="F227" s="682">
        <v>390</v>
      </c>
      <c r="G227" s="930">
        <v>390</v>
      </c>
      <c r="H227" s="569">
        <v>373</v>
      </c>
      <c r="I227" s="652">
        <f t="shared" si="6"/>
        <v>0.9564102564102565</v>
      </c>
      <c r="J227" s="798" t="s">
        <v>383</v>
      </c>
      <c r="K227" s="658" t="s">
        <v>584</v>
      </c>
    </row>
    <row r="228" spans="1:11" ht="12.75">
      <c r="A228" s="681" t="s">
        <v>638</v>
      </c>
      <c r="B228" s="683">
        <v>11</v>
      </c>
      <c r="C228" s="682">
        <v>11</v>
      </c>
      <c r="D228" s="682">
        <v>11</v>
      </c>
      <c r="E228" s="682">
        <v>5</v>
      </c>
      <c r="F228" s="682">
        <v>5</v>
      </c>
      <c r="G228" s="930">
        <v>5</v>
      </c>
      <c r="H228" s="795">
        <v>0</v>
      </c>
      <c r="I228" s="652" t="str">
        <f t="shared" si="6"/>
        <v>*</v>
      </c>
      <c r="J228" s="798" t="s">
        <v>404</v>
      </c>
      <c r="K228" s="658" t="s">
        <v>621</v>
      </c>
    </row>
    <row r="229" spans="1:11" ht="12.75">
      <c r="A229" s="681" t="s">
        <v>638</v>
      </c>
      <c r="B229" s="683">
        <v>108</v>
      </c>
      <c r="C229" s="682">
        <v>108</v>
      </c>
      <c r="D229" s="682">
        <v>108</v>
      </c>
      <c r="E229" s="682">
        <v>108</v>
      </c>
      <c r="F229" s="682">
        <v>108</v>
      </c>
      <c r="G229" s="930">
        <v>118</v>
      </c>
      <c r="H229" s="569">
        <v>110</v>
      </c>
      <c r="I229" s="652">
        <f t="shared" si="6"/>
        <v>0.9322033898305084</v>
      </c>
      <c r="J229" s="798" t="s">
        <v>604</v>
      </c>
      <c r="K229" s="658" t="s">
        <v>605</v>
      </c>
    </row>
    <row r="230" spans="1:11" ht="12.75">
      <c r="A230" s="681" t="s">
        <v>638</v>
      </c>
      <c r="B230" s="683">
        <v>4</v>
      </c>
      <c r="C230" s="682">
        <v>4</v>
      </c>
      <c r="D230" s="682">
        <v>8</v>
      </c>
      <c r="E230" s="682">
        <v>8</v>
      </c>
      <c r="F230" s="682">
        <v>8</v>
      </c>
      <c r="G230" s="930">
        <v>8</v>
      </c>
      <c r="H230" s="569">
        <v>10</v>
      </c>
      <c r="I230" s="652">
        <f t="shared" si="6"/>
        <v>1.25</v>
      </c>
      <c r="J230" s="798" t="s">
        <v>437</v>
      </c>
      <c r="K230" s="658" t="s">
        <v>438</v>
      </c>
    </row>
    <row r="231" spans="1:11" ht="12.75">
      <c r="A231" s="681" t="s">
        <v>638</v>
      </c>
      <c r="B231" s="683">
        <v>190</v>
      </c>
      <c r="C231" s="682">
        <v>190</v>
      </c>
      <c r="D231" s="682">
        <v>190</v>
      </c>
      <c r="E231" s="682">
        <v>180</v>
      </c>
      <c r="F231" s="682">
        <v>180</v>
      </c>
      <c r="G231" s="930">
        <v>180</v>
      </c>
      <c r="H231" s="569">
        <v>163</v>
      </c>
      <c r="I231" s="652">
        <f t="shared" si="6"/>
        <v>0.9055555555555556</v>
      </c>
      <c r="J231" s="798" t="s">
        <v>385</v>
      </c>
      <c r="K231" s="658" t="s">
        <v>386</v>
      </c>
    </row>
    <row r="232" spans="1:11" ht="12.75">
      <c r="A232" s="681" t="s">
        <v>638</v>
      </c>
      <c r="B232" s="683">
        <v>150</v>
      </c>
      <c r="C232" s="682">
        <v>150</v>
      </c>
      <c r="D232" s="682">
        <v>150</v>
      </c>
      <c r="E232" s="682">
        <v>150</v>
      </c>
      <c r="F232" s="682">
        <v>150</v>
      </c>
      <c r="G232" s="930">
        <v>150</v>
      </c>
      <c r="H232" s="569">
        <v>101</v>
      </c>
      <c r="I232" s="652">
        <f t="shared" si="6"/>
        <v>0.6733333333333333</v>
      </c>
      <c r="J232" s="798" t="s">
        <v>631</v>
      </c>
      <c r="K232" s="658" t="s">
        <v>632</v>
      </c>
    </row>
    <row r="233" spans="1:11" ht="12.75">
      <c r="A233" s="681" t="s">
        <v>638</v>
      </c>
      <c r="B233" s="683">
        <v>0</v>
      </c>
      <c r="C233" s="682">
        <v>0</v>
      </c>
      <c r="D233" s="682">
        <v>0</v>
      </c>
      <c r="E233" s="682">
        <v>0</v>
      </c>
      <c r="F233" s="682">
        <v>0</v>
      </c>
      <c r="G233" s="930">
        <v>0</v>
      </c>
      <c r="H233" s="795">
        <v>0</v>
      </c>
      <c r="I233" s="652" t="str">
        <f t="shared" si="6"/>
        <v>*</v>
      </c>
      <c r="J233" s="798" t="s">
        <v>346</v>
      </c>
      <c r="K233" s="658" t="s">
        <v>347</v>
      </c>
    </row>
    <row r="234" spans="1:11" ht="12.75">
      <c r="A234" s="681" t="s">
        <v>638</v>
      </c>
      <c r="B234" s="683">
        <v>15</v>
      </c>
      <c r="C234" s="682">
        <v>15</v>
      </c>
      <c r="D234" s="682">
        <v>12</v>
      </c>
      <c r="E234" s="682">
        <v>12</v>
      </c>
      <c r="F234" s="682">
        <v>28</v>
      </c>
      <c r="G234" s="930">
        <v>28</v>
      </c>
      <c r="H234" s="569">
        <v>14</v>
      </c>
      <c r="I234" s="652">
        <f t="shared" si="6"/>
        <v>0.5</v>
      </c>
      <c r="J234" s="798" t="s">
        <v>332</v>
      </c>
      <c r="K234" s="658" t="s">
        <v>585</v>
      </c>
    </row>
    <row r="235" spans="1:11" ht="12.75">
      <c r="A235" s="681" t="s">
        <v>638</v>
      </c>
      <c r="B235" s="683">
        <v>67</v>
      </c>
      <c r="C235" s="682">
        <v>57</v>
      </c>
      <c r="D235" s="682">
        <v>57</v>
      </c>
      <c r="E235" s="682">
        <v>57</v>
      </c>
      <c r="F235" s="682">
        <v>57</v>
      </c>
      <c r="G235" s="930">
        <v>57</v>
      </c>
      <c r="H235" s="569">
        <v>40</v>
      </c>
      <c r="I235" s="652">
        <f t="shared" si="6"/>
        <v>0.7017543859649122</v>
      </c>
      <c r="J235" s="798" t="s">
        <v>442</v>
      </c>
      <c r="K235" s="658" t="s">
        <v>606</v>
      </c>
    </row>
    <row r="236" spans="1:13" ht="12.75">
      <c r="A236" s="681" t="s">
        <v>638</v>
      </c>
      <c r="B236" s="687">
        <v>0</v>
      </c>
      <c r="C236" s="686">
        <v>0</v>
      </c>
      <c r="D236" s="686">
        <v>0</v>
      </c>
      <c r="E236" s="686">
        <v>0</v>
      </c>
      <c r="F236" s="686">
        <v>0</v>
      </c>
      <c r="G236" s="931">
        <v>0</v>
      </c>
      <c r="H236" s="795">
        <v>0</v>
      </c>
      <c r="I236" s="652" t="str">
        <f t="shared" si="6"/>
        <v>*</v>
      </c>
      <c r="J236" s="798" t="s">
        <v>444</v>
      </c>
      <c r="K236" s="648" t="s">
        <v>445</v>
      </c>
      <c r="M236" s="156"/>
    </row>
    <row r="237" spans="1:11" ht="12.75">
      <c r="A237" s="681" t="s">
        <v>638</v>
      </c>
      <c r="B237" s="687">
        <v>0</v>
      </c>
      <c r="C237" s="686">
        <v>0</v>
      </c>
      <c r="D237" s="686">
        <v>0</v>
      </c>
      <c r="E237" s="686">
        <v>0</v>
      </c>
      <c r="F237" s="686">
        <v>0</v>
      </c>
      <c r="G237" s="931">
        <v>0</v>
      </c>
      <c r="H237" s="795">
        <v>0</v>
      </c>
      <c r="I237" s="652" t="str">
        <f t="shared" si="6"/>
        <v>*</v>
      </c>
      <c r="J237" s="806" t="s">
        <v>446</v>
      </c>
      <c r="K237" s="658" t="s">
        <v>586</v>
      </c>
    </row>
    <row r="238" spans="1:11" ht="12.75">
      <c r="A238" s="681" t="s">
        <v>638</v>
      </c>
      <c r="B238" s="687">
        <v>0</v>
      </c>
      <c r="C238" s="686">
        <v>0</v>
      </c>
      <c r="D238" s="686">
        <v>0</v>
      </c>
      <c r="E238" s="686">
        <v>0</v>
      </c>
      <c r="F238" s="686">
        <v>0</v>
      </c>
      <c r="G238" s="931">
        <v>0</v>
      </c>
      <c r="H238" s="795">
        <v>0</v>
      </c>
      <c r="I238" s="652" t="str">
        <f t="shared" si="6"/>
        <v>*</v>
      </c>
      <c r="J238" s="806" t="s">
        <v>486</v>
      </c>
      <c r="K238" s="658" t="s">
        <v>587</v>
      </c>
    </row>
    <row r="239" spans="1:11" ht="12.75">
      <c r="A239" s="681" t="s">
        <v>638</v>
      </c>
      <c r="B239" s="687">
        <v>0</v>
      </c>
      <c r="C239" s="686">
        <v>0</v>
      </c>
      <c r="D239" s="686">
        <v>0</v>
      </c>
      <c r="E239" s="686">
        <v>0</v>
      </c>
      <c r="F239" s="686">
        <v>0</v>
      </c>
      <c r="G239" s="931">
        <v>0</v>
      </c>
      <c r="H239" s="795">
        <v>0</v>
      </c>
      <c r="I239" s="652" t="str">
        <f t="shared" si="6"/>
        <v>*</v>
      </c>
      <c r="J239" s="806" t="s">
        <v>389</v>
      </c>
      <c r="K239" s="658" t="s">
        <v>588</v>
      </c>
    </row>
    <row r="240" spans="1:11" ht="12.75">
      <c r="A240" s="681" t="s">
        <v>638</v>
      </c>
      <c r="B240" s="687">
        <v>0</v>
      </c>
      <c r="C240" s="686">
        <v>0</v>
      </c>
      <c r="D240" s="686">
        <v>0</v>
      </c>
      <c r="E240" s="686">
        <v>0</v>
      </c>
      <c r="F240" s="686">
        <v>0</v>
      </c>
      <c r="G240" s="931">
        <v>0</v>
      </c>
      <c r="H240" s="795">
        <v>0</v>
      </c>
      <c r="I240" s="652" t="str">
        <f t="shared" si="6"/>
        <v>*</v>
      </c>
      <c r="J240" s="806" t="s">
        <v>490</v>
      </c>
      <c r="K240" s="658" t="s">
        <v>590</v>
      </c>
    </row>
    <row r="241" spans="1:11" ht="12.75">
      <c r="A241" s="656" t="s">
        <v>638</v>
      </c>
      <c r="B241" s="687">
        <v>12</v>
      </c>
      <c r="C241" s="686">
        <v>12</v>
      </c>
      <c r="D241" s="686">
        <v>12</v>
      </c>
      <c r="E241" s="686">
        <v>12</v>
      </c>
      <c r="F241" s="686">
        <v>12</v>
      </c>
      <c r="G241" s="931">
        <v>7</v>
      </c>
      <c r="H241" s="569">
        <v>6</v>
      </c>
      <c r="I241" s="652">
        <f t="shared" si="6"/>
        <v>0.8571428571428571</v>
      </c>
      <c r="J241" s="688" t="s">
        <v>391</v>
      </c>
      <c r="K241" s="658" t="s">
        <v>589</v>
      </c>
    </row>
    <row r="242" spans="1:11" ht="12.75">
      <c r="A242" s="691" t="s">
        <v>638</v>
      </c>
      <c r="B242" s="693">
        <v>0</v>
      </c>
      <c r="C242" s="692">
        <v>0</v>
      </c>
      <c r="D242" s="692">
        <v>0</v>
      </c>
      <c r="E242" s="692">
        <v>0</v>
      </c>
      <c r="F242" s="692">
        <v>0</v>
      </c>
      <c r="G242" s="932">
        <v>0</v>
      </c>
      <c r="H242" s="795">
        <v>0</v>
      </c>
      <c r="I242" s="661" t="str">
        <f t="shared" si="6"/>
        <v>*</v>
      </c>
      <c r="J242" s="818" t="s">
        <v>393</v>
      </c>
      <c r="K242" s="648" t="s">
        <v>633</v>
      </c>
    </row>
    <row r="243" spans="1:11" ht="12.75">
      <c r="A243" s="819" t="s">
        <v>649</v>
      </c>
      <c r="B243" s="664">
        <f aca="true" t="shared" si="7" ref="B243:H243">SUM(B135:B242)</f>
        <v>2591</v>
      </c>
      <c r="C243" s="664">
        <f t="shared" si="7"/>
        <v>2577</v>
      </c>
      <c r="D243" s="664">
        <f t="shared" si="7"/>
        <v>2561</v>
      </c>
      <c r="E243" s="664">
        <f t="shared" si="7"/>
        <v>2198</v>
      </c>
      <c r="F243" s="664">
        <f t="shared" si="7"/>
        <v>2361</v>
      </c>
      <c r="G243" s="664">
        <f t="shared" si="7"/>
        <v>2395</v>
      </c>
      <c r="H243" s="820">
        <f t="shared" si="7"/>
        <v>2060</v>
      </c>
      <c r="I243" s="666">
        <f t="shared" si="6"/>
        <v>0.860125260960334</v>
      </c>
      <c r="J243" s="695"/>
      <c r="K243" s="811"/>
    </row>
    <row r="244" spans="1:11" ht="9.75" customHeight="1">
      <c r="A244" s="773"/>
      <c r="B244" s="773"/>
      <c r="C244" s="773"/>
      <c r="D244" s="773"/>
      <c r="E244" s="773"/>
      <c r="F244" s="773"/>
      <c r="G244" s="773"/>
      <c r="H244" s="821"/>
      <c r="I244" s="821"/>
      <c r="J244" s="670"/>
      <c r="K244" s="226"/>
    </row>
    <row r="245" spans="1:11" ht="9.75" customHeight="1">
      <c r="A245" s="773"/>
      <c r="B245" s="773"/>
      <c r="C245" s="773"/>
      <c r="D245" s="773"/>
      <c r="E245" s="773"/>
      <c r="F245" s="773"/>
      <c r="G245" s="773"/>
      <c r="H245" s="821"/>
      <c r="I245" s="821"/>
      <c r="J245" s="670"/>
      <c r="K245" s="226"/>
    </row>
    <row r="246" spans="1:11" ht="9.75" customHeight="1">
      <c r="A246" s="773"/>
      <c r="B246" s="773"/>
      <c r="C246" s="773"/>
      <c r="D246" s="773"/>
      <c r="E246" s="773"/>
      <c r="F246" s="773"/>
      <c r="G246" s="773"/>
      <c r="H246" s="821"/>
      <c r="I246" s="821"/>
      <c r="J246" s="670"/>
      <c r="K246" s="226"/>
    </row>
    <row r="247" spans="1:11" ht="9.75" customHeight="1">
      <c r="A247" s="773"/>
      <c r="B247" s="773"/>
      <c r="C247" s="773"/>
      <c r="D247" s="773"/>
      <c r="E247" s="773"/>
      <c r="F247" s="773"/>
      <c r="G247" s="773"/>
      <c r="H247" s="821"/>
      <c r="I247" s="821"/>
      <c r="J247" s="670"/>
      <c r="K247" s="226"/>
    </row>
    <row r="248" spans="1:11" ht="9.75" customHeight="1">
      <c r="A248" s="773"/>
      <c r="B248" s="773"/>
      <c r="C248" s="773"/>
      <c r="D248" s="773"/>
      <c r="E248" s="773"/>
      <c r="F248" s="773"/>
      <c r="G248" s="773"/>
      <c r="H248" s="821"/>
      <c r="I248" s="821"/>
      <c r="J248" s="670"/>
      <c r="K248" s="226"/>
    </row>
    <row r="249" spans="1:11" ht="9.75" customHeight="1">
      <c r="A249" s="773"/>
      <c r="B249" s="773"/>
      <c r="C249" s="773"/>
      <c r="D249" s="773"/>
      <c r="E249" s="773"/>
      <c r="F249" s="773"/>
      <c r="G249" s="773"/>
      <c r="H249" s="821"/>
      <c r="I249" s="821"/>
      <c r="J249" s="670"/>
      <c r="K249" s="226"/>
    </row>
    <row r="250" spans="1:10" ht="18.75">
      <c r="A250" s="668" t="s">
        <v>650</v>
      </c>
      <c r="B250" s="668"/>
      <c r="C250" s="668"/>
      <c r="D250" s="668"/>
      <c r="E250" s="668"/>
      <c r="F250" s="668"/>
      <c r="G250" s="668"/>
      <c r="H250" s="466"/>
      <c r="I250" s="466"/>
      <c r="J250" s="670"/>
    </row>
    <row r="251" spans="1:11" ht="12.75">
      <c r="A251" s="637" t="s">
        <v>314</v>
      </c>
      <c r="B251" s="638" t="s">
        <v>315</v>
      </c>
      <c r="C251" s="638" t="s">
        <v>316</v>
      </c>
      <c r="D251" s="638" t="s">
        <v>317</v>
      </c>
      <c r="E251" s="638" t="s">
        <v>318</v>
      </c>
      <c r="F251" s="638" t="s">
        <v>319</v>
      </c>
      <c r="G251" s="638" t="s">
        <v>320</v>
      </c>
      <c r="H251" s="638" t="s">
        <v>871</v>
      </c>
      <c r="I251" s="638" t="s">
        <v>871</v>
      </c>
      <c r="J251" s="671" t="s">
        <v>321</v>
      </c>
      <c r="K251" s="672" t="s">
        <v>322</v>
      </c>
    </row>
    <row r="252" spans="1:11" ht="12.75">
      <c r="A252" s="640"/>
      <c r="B252" s="641">
        <v>2009</v>
      </c>
      <c r="C252" s="641">
        <v>2009</v>
      </c>
      <c r="D252" s="641">
        <v>2009</v>
      </c>
      <c r="E252" s="641">
        <v>2009</v>
      </c>
      <c r="F252" s="641">
        <v>2009</v>
      </c>
      <c r="G252" s="641">
        <v>2009</v>
      </c>
      <c r="H252" s="642" t="s">
        <v>997</v>
      </c>
      <c r="I252" s="642" t="s">
        <v>964</v>
      </c>
      <c r="J252" s="673" t="s">
        <v>323</v>
      </c>
      <c r="K252" s="674"/>
    </row>
    <row r="253" spans="1:11" ht="12.75">
      <c r="A253" s="656" t="s">
        <v>651</v>
      </c>
      <c r="B253" s="687">
        <v>215</v>
      </c>
      <c r="C253" s="822">
        <v>215</v>
      </c>
      <c r="D253" s="822">
        <v>215</v>
      </c>
      <c r="E253" s="822">
        <v>215</v>
      </c>
      <c r="F253" s="822">
        <v>215</v>
      </c>
      <c r="G253" s="933">
        <v>215</v>
      </c>
      <c r="H253" s="605">
        <v>192</v>
      </c>
      <c r="I253" s="646">
        <f aca="true" t="shared" si="8" ref="I253:I259">IF(OR(H253=0,G253=0),"*",H253/G253)</f>
        <v>0.8930232558139535</v>
      </c>
      <c r="J253" s="680" t="s">
        <v>337</v>
      </c>
      <c r="K253" s="658" t="s">
        <v>338</v>
      </c>
    </row>
    <row r="254" spans="1:11" ht="12.75">
      <c r="A254" s="656" t="s">
        <v>651</v>
      </c>
      <c r="B254" s="687">
        <v>155</v>
      </c>
      <c r="C254" s="686">
        <v>155</v>
      </c>
      <c r="D254" s="686">
        <v>155</v>
      </c>
      <c r="E254" s="686">
        <v>155</v>
      </c>
      <c r="F254" s="686">
        <v>155</v>
      </c>
      <c r="G254" s="931">
        <v>155</v>
      </c>
      <c r="H254" s="605">
        <v>140</v>
      </c>
      <c r="I254" s="652">
        <f t="shared" si="8"/>
        <v>0.9032258064516129</v>
      </c>
      <c r="J254" s="684" t="s">
        <v>340</v>
      </c>
      <c r="K254" s="648" t="s">
        <v>652</v>
      </c>
    </row>
    <row r="255" spans="1:11" ht="12.75">
      <c r="A255" s="656" t="s">
        <v>651</v>
      </c>
      <c r="B255" s="687">
        <v>0</v>
      </c>
      <c r="C255" s="686">
        <v>600</v>
      </c>
      <c r="D255" s="686">
        <v>600</v>
      </c>
      <c r="E255" s="686">
        <v>400</v>
      </c>
      <c r="F255" s="686">
        <v>400</v>
      </c>
      <c r="G255" s="931">
        <v>400</v>
      </c>
      <c r="H255" s="605">
        <v>72</v>
      </c>
      <c r="I255" s="652">
        <f t="shared" si="8"/>
        <v>0.18</v>
      </c>
      <c r="J255" s="684" t="s">
        <v>329</v>
      </c>
      <c r="K255" s="648" t="s">
        <v>653</v>
      </c>
    </row>
    <row r="256" spans="1:11" ht="12.75">
      <c r="A256" s="656" t="s">
        <v>651</v>
      </c>
      <c r="B256" s="687">
        <v>0</v>
      </c>
      <c r="C256" s="686">
        <v>0</v>
      </c>
      <c r="D256" s="686">
        <v>0</v>
      </c>
      <c r="E256" s="686">
        <v>0</v>
      </c>
      <c r="F256" s="686">
        <v>0</v>
      </c>
      <c r="G256" s="931">
        <v>0</v>
      </c>
      <c r="H256" s="605">
        <v>0</v>
      </c>
      <c r="I256" s="652" t="str">
        <f t="shared" si="8"/>
        <v>*</v>
      </c>
      <c r="J256" s="684" t="s">
        <v>346</v>
      </c>
      <c r="K256" s="658" t="s">
        <v>347</v>
      </c>
    </row>
    <row r="257" spans="1:11" ht="12.75">
      <c r="A257" s="656" t="s">
        <v>651</v>
      </c>
      <c r="B257" s="687">
        <v>0</v>
      </c>
      <c r="C257" s="686">
        <v>0</v>
      </c>
      <c r="D257" s="686">
        <v>0</v>
      </c>
      <c r="E257" s="686">
        <v>0</v>
      </c>
      <c r="F257" s="686">
        <v>0</v>
      </c>
      <c r="G257" s="931">
        <v>0</v>
      </c>
      <c r="H257" s="605">
        <v>0</v>
      </c>
      <c r="I257" s="652" t="str">
        <f t="shared" si="8"/>
        <v>*</v>
      </c>
      <c r="J257" s="688" t="s">
        <v>343</v>
      </c>
      <c r="K257" s="658" t="s">
        <v>582</v>
      </c>
    </row>
    <row r="258" spans="1:11" ht="12.75">
      <c r="A258" s="656" t="s">
        <v>651</v>
      </c>
      <c r="B258" s="687">
        <v>0</v>
      </c>
      <c r="C258" s="692">
        <v>0</v>
      </c>
      <c r="D258" s="692">
        <v>0</v>
      </c>
      <c r="E258" s="692">
        <v>0</v>
      </c>
      <c r="F258" s="692">
        <v>0</v>
      </c>
      <c r="G258" s="932">
        <v>0</v>
      </c>
      <c r="H258" s="605">
        <v>0</v>
      </c>
      <c r="I258" s="652" t="str">
        <f t="shared" si="8"/>
        <v>*</v>
      </c>
      <c r="J258" s="688" t="s">
        <v>372</v>
      </c>
      <c r="K258" s="658" t="s">
        <v>576</v>
      </c>
    </row>
    <row r="259" spans="1:11" ht="12.75">
      <c r="A259" s="663"/>
      <c r="B259" s="664">
        <f aca="true" t="shared" si="9" ref="B259:H259">SUM(B253:B258)</f>
        <v>370</v>
      </c>
      <c r="C259" s="664">
        <f t="shared" si="9"/>
        <v>970</v>
      </c>
      <c r="D259" s="664">
        <f t="shared" si="9"/>
        <v>970</v>
      </c>
      <c r="E259" s="664">
        <f t="shared" si="9"/>
        <v>770</v>
      </c>
      <c r="F259" s="664">
        <f t="shared" si="9"/>
        <v>770</v>
      </c>
      <c r="G259" s="664">
        <f t="shared" si="9"/>
        <v>770</v>
      </c>
      <c r="H259" s="665">
        <f t="shared" si="9"/>
        <v>404</v>
      </c>
      <c r="I259" s="823">
        <f t="shared" si="8"/>
        <v>0.5246753246753246</v>
      </c>
      <c r="J259" s="695"/>
      <c r="K259" s="696"/>
    </row>
    <row r="260" spans="1:11" ht="4.5" customHeight="1">
      <c r="A260" s="773"/>
      <c r="B260" s="773"/>
      <c r="C260" s="773"/>
      <c r="D260" s="773"/>
      <c r="E260" s="773"/>
      <c r="F260" s="773"/>
      <c r="G260" s="773"/>
      <c r="H260" s="821"/>
      <c r="I260" s="821"/>
      <c r="J260" s="824"/>
      <c r="K260" s="773"/>
    </row>
    <row r="261" spans="1:10" ht="18.75">
      <c r="A261" s="668" t="s">
        <v>654</v>
      </c>
      <c r="B261" s="668"/>
      <c r="C261" s="668"/>
      <c r="D261" s="668"/>
      <c r="E261" s="668"/>
      <c r="F261" s="668"/>
      <c r="G261" s="668"/>
      <c r="H261" s="466"/>
      <c r="I261" s="466"/>
      <c r="J261" s="670"/>
    </row>
    <row r="262" spans="1:11" ht="12.75">
      <c r="A262" s="637" t="s">
        <v>314</v>
      </c>
      <c r="B262" s="638" t="s">
        <v>315</v>
      </c>
      <c r="C262" s="638" t="s">
        <v>316</v>
      </c>
      <c r="D262" s="638" t="s">
        <v>317</v>
      </c>
      <c r="E262" s="638" t="s">
        <v>318</v>
      </c>
      <c r="F262" s="638" t="s">
        <v>319</v>
      </c>
      <c r="G262" s="638" t="s">
        <v>320</v>
      </c>
      <c r="H262" s="638" t="s">
        <v>871</v>
      </c>
      <c r="I262" s="638" t="s">
        <v>871</v>
      </c>
      <c r="J262" s="671" t="s">
        <v>321</v>
      </c>
      <c r="K262" s="672" t="s">
        <v>322</v>
      </c>
    </row>
    <row r="263" spans="1:11" ht="12.75">
      <c r="A263" s="640"/>
      <c r="B263" s="641">
        <v>2009</v>
      </c>
      <c r="C263" s="641">
        <v>2009</v>
      </c>
      <c r="D263" s="641">
        <v>2009</v>
      </c>
      <c r="E263" s="641">
        <v>2009</v>
      </c>
      <c r="F263" s="641">
        <v>2009</v>
      </c>
      <c r="G263" s="641">
        <v>2009</v>
      </c>
      <c r="H263" s="642" t="s">
        <v>997</v>
      </c>
      <c r="I263" s="642" t="s">
        <v>964</v>
      </c>
      <c r="J263" s="673" t="s">
        <v>323</v>
      </c>
      <c r="K263" s="674"/>
    </row>
    <row r="264" spans="1:11" ht="12.75">
      <c r="A264" s="681" t="s">
        <v>655</v>
      </c>
      <c r="B264" s="825">
        <v>0</v>
      </c>
      <c r="C264" s="826">
        <v>0</v>
      </c>
      <c r="D264" s="826">
        <v>0</v>
      </c>
      <c r="E264" s="826">
        <v>0</v>
      </c>
      <c r="F264" s="826">
        <v>0</v>
      </c>
      <c r="G264" s="934">
        <v>0</v>
      </c>
      <c r="H264" s="569">
        <v>0</v>
      </c>
      <c r="I264" s="646" t="str">
        <f aca="true" t="shared" si="10" ref="I264:I327">IF(OR(H264=0,G264=0),"*",H264/G264)</f>
        <v>*</v>
      </c>
      <c r="J264" s="680" t="s">
        <v>416</v>
      </c>
      <c r="K264" s="827" t="s">
        <v>636</v>
      </c>
    </row>
    <row r="265" spans="1:11" ht="12.75">
      <c r="A265" s="681" t="s">
        <v>656</v>
      </c>
      <c r="B265" s="825">
        <v>22</v>
      </c>
      <c r="C265" s="828">
        <v>22</v>
      </c>
      <c r="D265" s="828">
        <v>22</v>
      </c>
      <c r="E265" s="828">
        <v>22</v>
      </c>
      <c r="F265" s="828">
        <v>22</v>
      </c>
      <c r="G265" s="935">
        <v>22</v>
      </c>
      <c r="H265" s="569">
        <v>20</v>
      </c>
      <c r="I265" s="652">
        <f t="shared" si="10"/>
        <v>0.9090909090909091</v>
      </c>
      <c r="J265" s="684" t="s">
        <v>361</v>
      </c>
      <c r="K265" s="658" t="s">
        <v>573</v>
      </c>
    </row>
    <row r="266" spans="1:11" ht="12.75">
      <c r="A266" s="681" t="s">
        <v>656</v>
      </c>
      <c r="B266" s="825">
        <v>0</v>
      </c>
      <c r="C266" s="828">
        <v>0</v>
      </c>
      <c r="D266" s="828">
        <v>0</v>
      </c>
      <c r="E266" s="828">
        <v>0</v>
      </c>
      <c r="F266" s="828">
        <v>0</v>
      </c>
      <c r="G266" s="935">
        <v>0</v>
      </c>
      <c r="H266" s="569">
        <v>0</v>
      </c>
      <c r="I266" s="652" t="str">
        <f t="shared" si="10"/>
        <v>*</v>
      </c>
      <c r="J266" s="684" t="s">
        <v>420</v>
      </c>
      <c r="K266" s="658" t="s">
        <v>575</v>
      </c>
    </row>
    <row r="267" spans="1:11" ht="12.75">
      <c r="A267" s="681" t="s">
        <v>656</v>
      </c>
      <c r="B267" s="825">
        <v>0</v>
      </c>
      <c r="C267" s="828">
        <v>0</v>
      </c>
      <c r="D267" s="828">
        <v>0</v>
      </c>
      <c r="E267" s="828">
        <v>0</v>
      </c>
      <c r="F267" s="828">
        <v>0</v>
      </c>
      <c r="G267" s="935">
        <v>0</v>
      </c>
      <c r="H267" s="569">
        <v>0</v>
      </c>
      <c r="I267" s="652" t="str">
        <f t="shared" si="10"/>
        <v>*</v>
      </c>
      <c r="J267" s="684" t="s">
        <v>424</v>
      </c>
      <c r="K267" s="658" t="s">
        <v>577</v>
      </c>
    </row>
    <row r="268" spans="1:13" ht="12.75">
      <c r="A268" s="681" t="s">
        <v>656</v>
      </c>
      <c r="B268" s="825">
        <v>25</v>
      </c>
      <c r="C268" s="828">
        <v>25</v>
      </c>
      <c r="D268" s="828">
        <v>25</v>
      </c>
      <c r="E268" s="828">
        <v>25</v>
      </c>
      <c r="F268" s="828">
        <v>25</v>
      </c>
      <c r="G268" s="935">
        <v>25</v>
      </c>
      <c r="H268" s="569">
        <v>8</v>
      </c>
      <c r="I268" s="652">
        <f t="shared" si="10"/>
        <v>0.32</v>
      </c>
      <c r="J268" s="684" t="s">
        <v>426</v>
      </c>
      <c r="K268" s="658" t="s">
        <v>628</v>
      </c>
      <c r="M268" s="156"/>
    </row>
    <row r="269" spans="1:11" ht="12.75">
      <c r="A269" s="681" t="s">
        <v>656</v>
      </c>
      <c r="B269" s="825">
        <v>35</v>
      </c>
      <c r="C269" s="828">
        <v>35</v>
      </c>
      <c r="D269" s="828">
        <v>35</v>
      </c>
      <c r="E269" s="828">
        <v>35</v>
      </c>
      <c r="F269" s="828">
        <v>35</v>
      </c>
      <c r="G269" s="935">
        <v>35</v>
      </c>
      <c r="H269" s="569">
        <v>20</v>
      </c>
      <c r="I269" s="652">
        <f t="shared" si="10"/>
        <v>0.5714285714285714</v>
      </c>
      <c r="J269" s="684" t="s">
        <v>428</v>
      </c>
      <c r="K269" s="658" t="s">
        <v>598</v>
      </c>
    </row>
    <row r="270" spans="1:11" ht="12.75">
      <c r="A270" s="681" t="s">
        <v>656</v>
      </c>
      <c r="B270" s="825">
        <v>7</v>
      </c>
      <c r="C270" s="828">
        <v>7</v>
      </c>
      <c r="D270" s="828">
        <v>7</v>
      </c>
      <c r="E270" s="828">
        <v>7</v>
      </c>
      <c r="F270" s="828">
        <v>7</v>
      </c>
      <c r="G270" s="935">
        <v>7</v>
      </c>
      <c r="H270" s="569">
        <v>0</v>
      </c>
      <c r="I270" s="652" t="str">
        <f t="shared" si="10"/>
        <v>*</v>
      </c>
      <c r="J270" s="684" t="s">
        <v>370</v>
      </c>
      <c r="K270" s="658" t="s">
        <v>643</v>
      </c>
    </row>
    <row r="271" spans="1:11" ht="12.75">
      <c r="A271" s="681" t="s">
        <v>656</v>
      </c>
      <c r="B271" s="825">
        <v>0</v>
      </c>
      <c r="C271" s="828">
        <v>0</v>
      </c>
      <c r="D271" s="828">
        <v>0</v>
      </c>
      <c r="E271" s="828">
        <v>0</v>
      </c>
      <c r="F271" s="828">
        <v>0</v>
      </c>
      <c r="G271" s="935">
        <v>0</v>
      </c>
      <c r="H271" s="569">
        <v>0</v>
      </c>
      <c r="I271" s="652" t="str">
        <f t="shared" si="10"/>
        <v>*</v>
      </c>
      <c r="J271" s="684" t="s">
        <v>599</v>
      </c>
      <c r="K271" s="658" t="s">
        <v>657</v>
      </c>
    </row>
    <row r="272" spans="1:11" ht="12.75">
      <c r="A272" s="681" t="s">
        <v>656</v>
      </c>
      <c r="B272" s="825">
        <v>0</v>
      </c>
      <c r="C272" s="828">
        <v>0</v>
      </c>
      <c r="D272" s="828">
        <v>0</v>
      </c>
      <c r="E272" s="828">
        <v>0</v>
      </c>
      <c r="F272" s="828">
        <v>0</v>
      </c>
      <c r="G272" s="935">
        <v>0</v>
      </c>
      <c r="H272" s="569">
        <v>0</v>
      </c>
      <c r="I272" s="652" t="str">
        <f t="shared" si="10"/>
        <v>*</v>
      </c>
      <c r="J272" s="684" t="s">
        <v>343</v>
      </c>
      <c r="K272" s="658" t="s">
        <v>582</v>
      </c>
    </row>
    <row r="273" spans="1:13" ht="12.75">
      <c r="A273" s="681" t="s">
        <v>656</v>
      </c>
      <c r="B273" s="825">
        <v>650</v>
      </c>
      <c r="C273" s="828">
        <v>650</v>
      </c>
      <c r="D273" s="828">
        <v>650</v>
      </c>
      <c r="E273" s="828">
        <v>510</v>
      </c>
      <c r="F273" s="828">
        <v>510</v>
      </c>
      <c r="G273" s="935">
        <v>510</v>
      </c>
      <c r="H273" s="569">
        <v>505</v>
      </c>
      <c r="I273" s="652">
        <f t="shared" si="10"/>
        <v>0.9901960784313726</v>
      </c>
      <c r="J273" s="684" t="s">
        <v>378</v>
      </c>
      <c r="K273" s="658" t="s">
        <v>583</v>
      </c>
      <c r="M273" s="156"/>
    </row>
    <row r="274" spans="1:11" ht="12.75">
      <c r="A274" s="681" t="s">
        <v>656</v>
      </c>
      <c r="B274" s="825">
        <v>62</v>
      </c>
      <c r="C274" s="828">
        <v>62</v>
      </c>
      <c r="D274" s="828">
        <v>62</v>
      </c>
      <c r="E274" s="828">
        <v>62</v>
      </c>
      <c r="F274" s="828">
        <v>62</v>
      </c>
      <c r="G274" s="935">
        <v>62</v>
      </c>
      <c r="H274" s="569">
        <v>92</v>
      </c>
      <c r="I274" s="652">
        <f t="shared" si="10"/>
        <v>1.4838709677419355</v>
      </c>
      <c r="J274" s="684" t="s">
        <v>337</v>
      </c>
      <c r="K274" s="658" t="s">
        <v>338</v>
      </c>
    </row>
    <row r="275" spans="1:11" ht="12.75">
      <c r="A275" s="681" t="s">
        <v>656</v>
      </c>
      <c r="B275" s="825">
        <v>110</v>
      </c>
      <c r="C275" s="828">
        <v>110</v>
      </c>
      <c r="D275" s="828">
        <v>110</v>
      </c>
      <c r="E275" s="828">
        <v>110</v>
      </c>
      <c r="F275" s="828">
        <v>110</v>
      </c>
      <c r="G275" s="935">
        <v>110</v>
      </c>
      <c r="H275" s="569">
        <v>120</v>
      </c>
      <c r="I275" s="652">
        <f t="shared" si="10"/>
        <v>1.0909090909090908</v>
      </c>
      <c r="J275" s="684" t="s">
        <v>381</v>
      </c>
      <c r="K275" s="658" t="s">
        <v>603</v>
      </c>
    </row>
    <row r="276" spans="1:11" ht="12.75">
      <c r="A276" s="681" t="s">
        <v>656</v>
      </c>
      <c r="B276" s="825">
        <v>46</v>
      </c>
      <c r="C276" s="828">
        <v>46</v>
      </c>
      <c r="D276" s="828">
        <v>46</v>
      </c>
      <c r="E276" s="828">
        <v>46</v>
      </c>
      <c r="F276" s="828">
        <v>46</v>
      </c>
      <c r="G276" s="935">
        <v>46</v>
      </c>
      <c r="H276" s="569">
        <v>36</v>
      </c>
      <c r="I276" s="652">
        <f t="shared" si="10"/>
        <v>0.782608695652174</v>
      </c>
      <c r="J276" s="684" t="s">
        <v>383</v>
      </c>
      <c r="K276" s="658" t="s">
        <v>584</v>
      </c>
    </row>
    <row r="277" spans="1:11" ht="12.75">
      <c r="A277" s="681" t="s">
        <v>656</v>
      </c>
      <c r="B277" s="825">
        <v>0</v>
      </c>
      <c r="C277" s="828">
        <v>0</v>
      </c>
      <c r="D277" s="828">
        <v>0</v>
      </c>
      <c r="E277" s="828">
        <v>0</v>
      </c>
      <c r="F277" s="828">
        <v>0</v>
      </c>
      <c r="G277" s="935">
        <v>0</v>
      </c>
      <c r="H277" s="569">
        <v>0</v>
      </c>
      <c r="I277" s="652" t="str">
        <f t="shared" si="10"/>
        <v>*</v>
      </c>
      <c r="J277" s="684" t="s">
        <v>437</v>
      </c>
      <c r="K277" s="658" t="s">
        <v>438</v>
      </c>
    </row>
    <row r="278" spans="1:11" ht="12.75">
      <c r="A278" s="681" t="s">
        <v>656</v>
      </c>
      <c r="B278" s="825">
        <v>0</v>
      </c>
      <c r="C278" s="828">
        <v>0</v>
      </c>
      <c r="D278" s="828">
        <v>0</v>
      </c>
      <c r="E278" s="828">
        <v>0</v>
      </c>
      <c r="F278" s="828">
        <v>0</v>
      </c>
      <c r="G278" s="935">
        <v>0</v>
      </c>
      <c r="H278" s="569">
        <v>0</v>
      </c>
      <c r="I278" s="652" t="str">
        <f t="shared" si="10"/>
        <v>*</v>
      </c>
      <c r="J278" s="684" t="s">
        <v>631</v>
      </c>
      <c r="K278" s="658" t="s">
        <v>632</v>
      </c>
    </row>
    <row r="279" spans="1:11" ht="12.75">
      <c r="A279" s="681" t="s">
        <v>656</v>
      </c>
      <c r="B279" s="825">
        <v>0</v>
      </c>
      <c r="C279" s="828">
        <v>0</v>
      </c>
      <c r="D279" s="828">
        <v>0</v>
      </c>
      <c r="E279" s="828">
        <v>0</v>
      </c>
      <c r="F279" s="828">
        <v>0</v>
      </c>
      <c r="G279" s="935">
        <v>0</v>
      </c>
      <c r="H279" s="569">
        <v>0</v>
      </c>
      <c r="I279" s="652" t="str">
        <f t="shared" si="10"/>
        <v>*</v>
      </c>
      <c r="J279" s="684" t="s">
        <v>346</v>
      </c>
      <c r="K279" s="658" t="s">
        <v>347</v>
      </c>
    </row>
    <row r="280" spans="1:11" ht="12.75">
      <c r="A280" s="681" t="s">
        <v>656</v>
      </c>
      <c r="B280" s="825">
        <v>5</v>
      </c>
      <c r="C280" s="828">
        <v>5</v>
      </c>
      <c r="D280" s="828">
        <v>1</v>
      </c>
      <c r="E280" s="828">
        <v>1</v>
      </c>
      <c r="F280" s="828">
        <v>1</v>
      </c>
      <c r="G280" s="935">
        <v>1</v>
      </c>
      <c r="H280" s="569">
        <v>2</v>
      </c>
      <c r="I280" s="652">
        <f t="shared" si="10"/>
        <v>2</v>
      </c>
      <c r="J280" s="684" t="s">
        <v>332</v>
      </c>
      <c r="K280" s="658" t="s">
        <v>585</v>
      </c>
    </row>
    <row r="281" spans="1:11" ht="12.75">
      <c r="A281" s="681" t="s">
        <v>656</v>
      </c>
      <c r="B281" s="825">
        <v>0</v>
      </c>
      <c r="C281" s="828">
        <v>0</v>
      </c>
      <c r="D281" s="828">
        <v>0</v>
      </c>
      <c r="E281" s="828">
        <v>0</v>
      </c>
      <c r="F281" s="828">
        <v>0</v>
      </c>
      <c r="G281" s="935">
        <v>0</v>
      </c>
      <c r="H281" s="569">
        <v>0</v>
      </c>
      <c r="I281" s="652" t="str">
        <f t="shared" si="10"/>
        <v>*</v>
      </c>
      <c r="J281" s="684" t="s">
        <v>442</v>
      </c>
      <c r="K281" s="658" t="s">
        <v>606</v>
      </c>
    </row>
    <row r="282" spans="1:11" ht="12.75">
      <c r="A282" s="681" t="s">
        <v>656</v>
      </c>
      <c r="B282" s="825">
        <v>0</v>
      </c>
      <c r="C282" s="828">
        <v>0</v>
      </c>
      <c r="D282" s="828">
        <v>0</v>
      </c>
      <c r="E282" s="828">
        <v>0</v>
      </c>
      <c r="F282" s="828">
        <v>0</v>
      </c>
      <c r="G282" s="935">
        <v>0</v>
      </c>
      <c r="H282" s="569">
        <v>-19</v>
      </c>
      <c r="I282" s="652" t="str">
        <f t="shared" si="10"/>
        <v>*</v>
      </c>
      <c r="J282" s="684" t="s">
        <v>444</v>
      </c>
      <c r="K282" s="648" t="s">
        <v>445</v>
      </c>
    </row>
    <row r="283" spans="1:15" ht="12.75">
      <c r="A283" s="681" t="s">
        <v>656</v>
      </c>
      <c r="B283" s="825">
        <v>0</v>
      </c>
      <c r="C283" s="828">
        <v>0</v>
      </c>
      <c r="D283" s="828">
        <v>0</v>
      </c>
      <c r="E283" s="828">
        <v>0</v>
      </c>
      <c r="F283" s="828">
        <v>0</v>
      </c>
      <c r="G283" s="935">
        <v>0</v>
      </c>
      <c r="H283" s="569">
        <v>0</v>
      </c>
      <c r="I283" s="652" t="str">
        <f t="shared" si="10"/>
        <v>*</v>
      </c>
      <c r="J283" s="684" t="s">
        <v>560</v>
      </c>
      <c r="K283" s="658" t="s">
        <v>579</v>
      </c>
      <c r="O283" s="156"/>
    </row>
    <row r="284" spans="1:11" ht="12.75">
      <c r="A284" s="681" t="s">
        <v>656</v>
      </c>
      <c r="B284" s="825">
        <v>0</v>
      </c>
      <c r="C284" s="828">
        <v>0</v>
      </c>
      <c r="D284" s="828">
        <v>0</v>
      </c>
      <c r="E284" s="828">
        <v>0</v>
      </c>
      <c r="F284" s="828">
        <v>3</v>
      </c>
      <c r="G284" s="935">
        <v>3</v>
      </c>
      <c r="H284" s="569">
        <v>3</v>
      </c>
      <c r="I284" s="652">
        <f t="shared" si="10"/>
        <v>1</v>
      </c>
      <c r="J284" s="684" t="s">
        <v>644</v>
      </c>
      <c r="K284" s="658" t="s">
        <v>658</v>
      </c>
    </row>
    <row r="285" spans="1:13" ht="12.75">
      <c r="A285" s="681" t="s">
        <v>656</v>
      </c>
      <c r="B285" s="825">
        <v>180</v>
      </c>
      <c r="C285" s="828">
        <v>180</v>
      </c>
      <c r="D285" s="828">
        <v>180</v>
      </c>
      <c r="E285" s="828">
        <v>120</v>
      </c>
      <c r="F285" s="828">
        <v>120</v>
      </c>
      <c r="G285" s="935">
        <v>120</v>
      </c>
      <c r="H285" s="569">
        <v>108</v>
      </c>
      <c r="I285" s="652">
        <f t="shared" si="10"/>
        <v>0.9</v>
      </c>
      <c r="J285" s="684" t="s">
        <v>391</v>
      </c>
      <c r="K285" s="658" t="s">
        <v>589</v>
      </c>
      <c r="M285" s="156"/>
    </row>
    <row r="286" spans="1:11" ht="12.75">
      <c r="A286" s="681" t="s">
        <v>659</v>
      </c>
      <c r="B286" s="825">
        <v>0</v>
      </c>
      <c r="C286" s="828">
        <v>0</v>
      </c>
      <c r="D286" s="828">
        <v>0</v>
      </c>
      <c r="E286" s="828">
        <v>0</v>
      </c>
      <c r="F286" s="828">
        <v>0</v>
      </c>
      <c r="G286" s="935">
        <v>0</v>
      </c>
      <c r="H286" s="569">
        <v>0</v>
      </c>
      <c r="I286" s="652" t="str">
        <f t="shared" si="10"/>
        <v>*</v>
      </c>
      <c r="J286" s="798" t="s">
        <v>416</v>
      </c>
      <c r="K286" s="817" t="s">
        <v>636</v>
      </c>
    </row>
    <row r="287" spans="1:11" ht="12.75">
      <c r="A287" s="681" t="s">
        <v>659</v>
      </c>
      <c r="B287" s="825">
        <v>195</v>
      </c>
      <c r="C287" s="828">
        <v>195</v>
      </c>
      <c r="D287" s="828">
        <v>195</v>
      </c>
      <c r="E287" s="828">
        <v>195</v>
      </c>
      <c r="F287" s="828">
        <v>195</v>
      </c>
      <c r="G287" s="935">
        <v>195</v>
      </c>
      <c r="H287" s="569">
        <v>196</v>
      </c>
      <c r="I287" s="652">
        <f t="shared" si="10"/>
        <v>1.005128205128205</v>
      </c>
      <c r="J287" s="798" t="s">
        <v>361</v>
      </c>
      <c r="K287" s="658" t="s">
        <v>573</v>
      </c>
    </row>
    <row r="288" spans="1:11" ht="12.75">
      <c r="A288" s="681" t="s">
        <v>659</v>
      </c>
      <c r="B288" s="825">
        <v>20</v>
      </c>
      <c r="C288" s="828">
        <v>20</v>
      </c>
      <c r="D288" s="828">
        <v>20</v>
      </c>
      <c r="E288" s="828">
        <v>27</v>
      </c>
      <c r="F288" s="828">
        <v>27</v>
      </c>
      <c r="G288" s="935">
        <v>27</v>
      </c>
      <c r="H288" s="569">
        <v>26</v>
      </c>
      <c r="I288" s="652">
        <f t="shared" si="10"/>
        <v>0.9629629629629629</v>
      </c>
      <c r="J288" s="798" t="s">
        <v>420</v>
      </c>
      <c r="K288" s="658" t="s">
        <v>575</v>
      </c>
    </row>
    <row r="289" spans="1:11" ht="12.75">
      <c r="A289" s="681" t="s">
        <v>659</v>
      </c>
      <c r="B289" s="825">
        <v>217</v>
      </c>
      <c r="C289" s="828">
        <v>217</v>
      </c>
      <c r="D289" s="828">
        <v>217</v>
      </c>
      <c r="E289" s="828">
        <v>297</v>
      </c>
      <c r="F289" s="828">
        <v>297</v>
      </c>
      <c r="G289" s="935">
        <v>297</v>
      </c>
      <c r="H289" s="569">
        <v>273</v>
      </c>
      <c r="I289" s="652">
        <f t="shared" si="10"/>
        <v>0.9191919191919192</v>
      </c>
      <c r="J289" s="798" t="s">
        <v>426</v>
      </c>
      <c r="K289" s="658" t="s">
        <v>628</v>
      </c>
    </row>
    <row r="290" spans="1:13" ht="12.75">
      <c r="A290" s="681" t="s">
        <v>659</v>
      </c>
      <c r="B290" s="825">
        <v>0</v>
      </c>
      <c r="C290" s="828">
        <v>0</v>
      </c>
      <c r="D290" s="828">
        <v>0</v>
      </c>
      <c r="E290" s="828">
        <v>0</v>
      </c>
      <c r="F290" s="828">
        <v>0</v>
      </c>
      <c r="G290" s="935">
        <v>0</v>
      </c>
      <c r="H290" s="569">
        <v>0</v>
      </c>
      <c r="I290" s="652" t="str">
        <f t="shared" si="10"/>
        <v>*</v>
      </c>
      <c r="J290" s="798" t="s">
        <v>370</v>
      </c>
      <c r="K290" s="658" t="s">
        <v>643</v>
      </c>
      <c r="M290" s="156"/>
    </row>
    <row r="291" spans="1:11" ht="12.75">
      <c r="A291" s="681" t="s">
        <v>659</v>
      </c>
      <c r="B291" s="825">
        <v>0</v>
      </c>
      <c r="C291" s="828">
        <v>0</v>
      </c>
      <c r="D291" s="828">
        <v>0</v>
      </c>
      <c r="E291" s="828">
        <v>0</v>
      </c>
      <c r="F291" s="828">
        <v>0</v>
      </c>
      <c r="G291" s="935">
        <v>0</v>
      </c>
      <c r="H291" s="569">
        <v>0</v>
      </c>
      <c r="I291" s="652" t="str">
        <f t="shared" si="10"/>
        <v>*</v>
      </c>
      <c r="J291" s="798" t="s">
        <v>599</v>
      </c>
      <c r="K291" s="658" t="s">
        <v>657</v>
      </c>
    </row>
    <row r="292" spans="1:11" ht="12.75">
      <c r="A292" s="681" t="s">
        <v>659</v>
      </c>
      <c r="B292" s="825">
        <v>0</v>
      </c>
      <c r="C292" s="828">
        <v>0</v>
      </c>
      <c r="D292" s="828">
        <v>0</v>
      </c>
      <c r="E292" s="828">
        <v>0</v>
      </c>
      <c r="F292" s="828">
        <v>0</v>
      </c>
      <c r="G292" s="935">
        <v>0</v>
      </c>
      <c r="H292" s="569">
        <v>0</v>
      </c>
      <c r="I292" s="652" t="str">
        <f t="shared" si="10"/>
        <v>*</v>
      </c>
      <c r="J292" s="798" t="s">
        <v>431</v>
      </c>
      <c r="K292" s="658" t="s">
        <v>580</v>
      </c>
    </row>
    <row r="293" spans="1:14" ht="12.75">
      <c r="A293" s="681" t="s">
        <v>659</v>
      </c>
      <c r="B293" s="825">
        <v>0</v>
      </c>
      <c r="C293" s="828">
        <v>0</v>
      </c>
      <c r="D293" s="828">
        <v>0</v>
      </c>
      <c r="E293" s="828">
        <v>0</v>
      </c>
      <c r="F293" s="828">
        <v>0</v>
      </c>
      <c r="G293" s="935">
        <v>0</v>
      </c>
      <c r="H293" s="569">
        <v>0</v>
      </c>
      <c r="I293" s="652" t="str">
        <f t="shared" si="10"/>
        <v>*</v>
      </c>
      <c r="J293" s="798" t="s">
        <v>343</v>
      </c>
      <c r="K293" s="658" t="s">
        <v>582</v>
      </c>
      <c r="N293" s="156"/>
    </row>
    <row r="294" spans="1:11" ht="12.75">
      <c r="A294" s="681" t="s">
        <v>659</v>
      </c>
      <c r="B294" s="825">
        <v>0</v>
      </c>
      <c r="C294" s="828">
        <v>0</v>
      </c>
      <c r="D294" s="828">
        <v>0</v>
      </c>
      <c r="E294" s="828">
        <v>0</v>
      </c>
      <c r="F294" s="828">
        <v>0</v>
      </c>
      <c r="G294" s="935">
        <v>0</v>
      </c>
      <c r="H294" s="569">
        <v>0</v>
      </c>
      <c r="I294" s="652" t="str">
        <f t="shared" si="10"/>
        <v>*</v>
      </c>
      <c r="J294" s="798" t="s">
        <v>378</v>
      </c>
      <c r="K294" s="658" t="s">
        <v>583</v>
      </c>
    </row>
    <row r="295" spans="1:11" ht="12.75">
      <c r="A295" s="681" t="s">
        <v>659</v>
      </c>
      <c r="B295" s="825">
        <v>0</v>
      </c>
      <c r="C295" s="828">
        <v>0</v>
      </c>
      <c r="D295" s="828">
        <v>0</v>
      </c>
      <c r="E295" s="828">
        <v>0</v>
      </c>
      <c r="F295" s="828">
        <v>0</v>
      </c>
      <c r="G295" s="935">
        <v>0</v>
      </c>
      <c r="H295" s="569">
        <v>0</v>
      </c>
      <c r="I295" s="652" t="str">
        <f t="shared" si="10"/>
        <v>*</v>
      </c>
      <c r="J295" s="798" t="s">
        <v>337</v>
      </c>
      <c r="K295" s="658" t="s">
        <v>338</v>
      </c>
    </row>
    <row r="296" spans="1:11" ht="12.75">
      <c r="A296" s="681" t="s">
        <v>659</v>
      </c>
      <c r="B296" s="825">
        <v>0</v>
      </c>
      <c r="C296" s="828">
        <v>0</v>
      </c>
      <c r="D296" s="828">
        <v>0</v>
      </c>
      <c r="E296" s="828">
        <v>0</v>
      </c>
      <c r="F296" s="828">
        <v>0</v>
      </c>
      <c r="G296" s="935">
        <v>0</v>
      </c>
      <c r="H296" s="569">
        <v>0</v>
      </c>
      <c r="I296" s="652" t="str">
        <f t="shared" si="10"/>
        <v>*</v>
      </c>
      <c r="J296" s="798" t="s">
        <v>381</v>
      </c>
      <c r="K296" s="658" t="s">
        <v>603</v>
      </c>
    </row>
    <row r="297" spans="1:11" ht="12.75">
      <c r="A297" s="681" t="s">
        <v>659</v>
      </c>
      <c r="B297" s="825">
        <v>200</v>
      </c>
      <c r="C297" s="828">
        <v>200</v>
      </c>
      <c r="D297" s="828">
        <v>200</v>
      </c>
      <c r="E297" s="828">
        <v>265</v>
      </c>
      <c r="F297" s="828">
        <v>265</v>
      </c>
      <c r="G297" s="935">
        <v>265</v>
      </c>
      <c r="H297" s="569">
        <v>274</v>
      </c>
      <c r="I297" s="652">
        <f t="shared" si="10"/>
        <v>1.0339622641509434</v>
      </c>
      <c r="J297" s="798" t="s">
        <v>383</v>
      </c>
      <c r="K297" s="658" t="s">
        <v>584</v>
      </c>
    </row>
    <row r="298" spans="1:11" ht="12.75">
      <c r="A298" s="681" t="s">
        <v>659</v>
      </c>
      <c r="B298" s="825">
        <v>0</v>
      </c>
      <c r="C298" s="828">
        <v>0</v>
      </c>
      <c r="D298" s="828">
        <v>0</v>
      </c>
      <c r="E298" s="828">
        <v>0</v>
      </c>
      <c r="F298" s="828">
        <v>0</v>
      </c>
      <c r="G298" s="935">
        <v>0</v>
      </c>
      <c r="H298" s="569">
        <v>0</v>
      </c>
      <c r="I298" s="652" t="str">
        <f t="shared" si="10"/>
        <v>*</v>
      </c>
      <c r="J298" s="798" t="s">
        <v>346</v>
      </c>
      <c r="K298" s="658" t="s">
        <v>347</v>
      </c>
    </row>
    <row r="299" spans="1:11" ht="12.75">
      <c r="A299" s="681" t="s">
        <v>659</v>
      </c>
      <c r="B299" s="825">
        <v>0</v>
      </c>
      <c r="C299" s="828">
        <v>0</v>
      </c>
      <c r="D299" s="828">
        <v>0</v>
      </c>
      <c r="E299" s="828">
        <v>0</v>
      </c>
      <c r="F299" s="828">
        <v>0</v>
      </c>
      <c r="G299" s="935">
        <v>0</v>
      </c>
      <c r="H299" s="569">
        <v>0</v>
      </c>
      <c r="I299" s="652" t="str">
        <f t="shared" si="10"/>
        <v>*</v>
      </c>
      <c r="J299" s="798" t="s">
        <v>442</v>
      </c>
      <c r="K299" s="658" t="s">
        <v>606</v>
      </c>
    </row>
    <row r="300" spans="1:11" ht="12.75">
      <c r="A300" s="681" t="s">
        <v>659</v>
      </c>
      <c r="B300" s="825">
        <v>0</v>
      </c>
      <c r="C300" s="828">
        <v>0</v>
      </c>
      <c r="D300" s="828">
        <v>0</v>
      </c>
      <c r="E300" s="828">
        <v>0</v>
      </c>
      <c r="F300" s="828">
        <v>0</v>
      </c>
      <c r="G300" s="935">
        <v>0</v>
      </c>
      <c r="H300" s="569">
        <v>-13</v>
      </c>
      <c r="I300" s="652" t="str">
        <f t="shared" si="10"/>
        <v>*</v>
      </c>
      <c r="J300" s="798" t="s">
        <v>444</v>
      </c>
      <c r="K300" s="648" t="s">
        <v>445</v>
      </c>
    </row>
    <row r="301" spans="1:11" ht="12.75">
      <c r="A301" s="681" t="s">
        <v>659</v>
      </c>
      <c r="B301" s="825">
        <v>0</v>
      </c>
      <c r="C301" s="828">
        <v>0</v>
      </c>
      <c r="D301" s="828">
        <v>0</v>
      </c>
      <c r="E301" s="828">
        <v>0</v>
      </c>
      <c r="F301" s="828">
        <v>0</v>
      </c>
      <c r="G301" s="935">
        <v>0</v>
      </c>
      <c r="H301" s="569">
        <v>0</v>
      </c>
      <c r="I301" s="652" t="str">
        <f t="shared" si="10"/>
        <v>*</v>
      </c>
      <c r="J301" s="798" t="s">
        <v>391</v>
      </c>
      <c r="K301" s="658" t="s">
        <v>589</v>
      </c>
    </row>
    <row r="302" spans="1:13" ht="12.75">
      <c r="A302" s="681" t="s">
        <v>660</v>
      </c>
      <c r="B302" s="825">
        <v>0</v>
      </c>
      <c r="C302" s="828">
        <v>0</v>
      </c>
      <c r="D302" s="828">
        <v>0</v>
      </c>
      <c r="E302" s="828">
        <v>0</v>
      </c>
      <c r="F302" s="828">
        <v>0</v>
      </c>
      <c r="G302" s="935">
        <v>0</v>
      </c>
      <c r="H302" s="569">
        <v>0</v>
      </c>
      <c r="I302" s="652" t="str">
        <f t="shared" si="10"/>
        <v>*</v>
      </c>
      <c r="J302" s="798" t="s">
        <v>416</v>
      </c>
      <c r="K302" s="817" t="s">
        <v>636</v>
      </c>
      <c r="M302" s="156"/>
    </row>
    <row r="303" spans="1:11" ht="12.75">
      <c r="A303" s="681" t="s">
        <v>660</v>
      </c>
      <c r="B303" s="825">
        <v>0</v>
      </c>
      <c r="C303" s="828">
        <v>0</v>
      </c>
      <c r="D303" s="828">
        <v>0</v>
      </c>
      <c r="E303" s="828">
        <v>0</v>
      </c>
      <c r="F303" s="828">
        <v>0</v>
      </c>
      <c r="G303" s="935">
        <v>0</v>
      </c>
      <c r="H303" s="569">
        <v>0</v>
      </c>
      <c r="I303" s="652" t="str">
        <f t="shared" si="10"/>
        <v>*</v>
      </c>
      <c r="J303" s="798" t="s">
        <v>340</v>
      </c>
      <c r="K303" s="658" t="s">
        <v>592</v>
      </c>
    </row>
    <row r="304" spans="1:11" ht="12.75">
      <c r="A304" s="681" t="s">
        <v>660</v>
      </c>
      <c r="B304" s="825">
        <v>67</v>
      </c>
      <c r="C304" s="828">
        <v>67</v>
      </c>
      <c r="D304" s="828">
        <v>67</v>
      </c>
      <c r="E304" s="828">
        <v>36</v>
      </c>
      <c r="F304" s="828">
        <v>36</v>
      </c>
      <c r="G304" s="935">
        <v>36</v>
      </c>
      <c r="H304" s="569">
        <v>37</v>
      </c>
      <c r="I304" s="652">
        <f t="shared" si="10"/>
        <v>1.0277777777777777</v>
      </c>
      <c r="J304" s="798" t="s">
        <v>361</v>
      </c>
      <c r="K304" s="658" t="s">
        <v>573</v>
      </c>
    </row>
    <row r="305" spans="1:11" ht="12.75">
      <c r="A305" s="681" t="s">
        <v>660</v>
      </c>
      <c r="B305" s="825">
        <v>0</v>
      </c>
      <c r="C305" s="828">
        <v>0</v>
      </c>
      <c r="D305" s="828">
        <v>0</v>
      </c>
      <c r="E305" s="828">
        <v>0</v>
      </c>
      <c r="F305" s="828">
        <v>0</v>
      </c>
      <c r="G305" s="935">
        <v>0</v>
      </c>
      <c r="H305" s="569">
        <v>0</v>
      </c>
      <c r="I305" s="652" t="str">
        <f t="shared" si="10"/>
        <v>*</v>
      </c>
      <c r="J305" s="798" t="s">
        <v>366</v>
      </c>
      <c r="K305" s="658" t="s">
        <v>594</v>
      </c>
    </row>
    <row r="306" spans="1:13" ht="12.75">
      <c r="A306" s="681" t="s">
        <v>660</v>
      </c>
      <c r="B306" s="825">
        <v>0</v>
      </c>
      <c r="C306" s="828">
        <v>0</v>
      </c>
      <c r="D306" s="828">
        <v>0</v>
      </c>
      <c r="E306" s="828">
        <v>0</v>
      </c>
      <c r="F306" s="828">
        <v>0</v>
      </c>
      <c r="G306" s="935">
        <v>0</v>
      </c>
      <c r="H306" s="569">
        <v>0</v>
      </c>
      <c r="I306" s="652" t="str">
        <f t="shared" si="10"/>
        <v>*</v>
      </c>
      <c r="J306" s="798" t="s">
        <v>420</v>
      </c>
      <c r="K306" s="658" t="s">
        <v>575</v>
      </c>
      <c r="M306" s="156"/>
    </row>
    <row r="307" spans="1:11" ht="12.75">
      <c r="A307" s="681" t="s">
        <v>660</v>
      </c>
      <c r="B307" s="825">
        <v>0</v>
      </c>
      <c r="C307" s="828">
        <v>0</v>
      </c>
      <c r="D307" s="828">
        <v>0</v>
      </c>
      <c r="E307" s="828">
        <v>0</v>
      </c>
      <c r="F307" s="828">
        <v>0</v>
      </c>
      <c r="G307" s="935">
        <v>0</v>
      </c>
      <c r="H307" s="569">
        <v>0</v>
      </c>
      <c r="I307" s="652" t="str">
        <f t="shared" si="10"/>
        <v>*</v>
      </c>
      <c r="J307" s="798" t="s">
        <v>424</v>
      </c>
      <c r="K307" s="658" t="s">
        <v>577</v>
      </c>
    </row>
    <row r="308" spans="1:11" ht="12.75">
      <c r="A308" s="681" t="s">
        <v>660</v>
      </c>
      <c r="B308" s="825">
        <v>120</v>
      </c>
      <c r="C308" s="828">
        <v>120</v>
      </c>
      <c r="D308" s="828">
        <v>120</v>
      </c>
      <c r="E308" s="828">
        <v>120</v>
      </c>
      <c r="F308" s="828">
        <v>120</v>
      </c>
      <c r="G308" s="935">
        <v>120</v>
      </c>
      <c r="H308" s="569">
        <v>119</v>
      </c>
      <c r="I308" s="652">
        <f t="shared" si="10"/>
        <v>0.9916666666666667</v>
      </c>
      <c r="J308" s="798" t="s">
        <v>426</v>
      </c>
      <c r="K308" s="658" t="s">
        <v>628</v>
      </c>
    </row>
    <row r="309" spans="1:14" ht="12.75">
      <c r="A309" s="681" t="s">
        <v>660</v>
      </c>
      <c r="B309" s="825">
        <v>170</v>
      </c>
      <c r="C309" s="828">
        <v>170</v>
      </c>
      <c r="D309" s="828">
        <v>170</v>
      </c>
      <c r="E309" s="828">
        <v>170</v>
      </c>
      <c r="F309" s="828">
        <v>170</v>
      </c>
      <c r="G309" s="935">
        <v>170</v>
      </c>
      <c r="H309" s="569">
        <v>292</v>
      </c>
      <c r="I309" s="652">
        <f t="shared" si="10"/>
        <v>1.7176470588235293</v>
      </c>
      <c r="J309" s="798" t="s">
        <v>428</v>
      </c>
      <c r="K309" s="658" t="s">
        <v>598</v>
      </c>
      <c r="N309" s="156"/>
    </row>
    <row r="310" spans="1:11" ht="12.75">
      <c r="A310" s="681" t="s">
        <v>660</v>
      </c>
      <c r="B310" s="825">
        <v>0</v>
      </c>
      <c r="C310" s="828">
        <v>0</v>
      </c>
      <c r="D310" s="828">
        <v>0</v>
      </c>
      <c r="E310" s="828">
        <v>0</v>
      </c>
      <c r="F310" s="828">
        <v>0</v>
      </c>
      <c r="G310" s="935">
        <v>0</v>
      </c>
      <c r="H310" s="569">
        <v>3</v>
      </c>
      <c r="I310" s="652" t="str">
        <f t="shared" si="10"/>
        <v>*</v>
      </c>
      <c r="J310" s="798" t="s">
        <v>370</v>
      </c>
      <c r="K310" s="658" t="s">
        <v>643</v>
      </c>
    </row>
    <row r="311" spans="1:11" ht="12.75">
      <c r="A311" s="681" t="s">
        <v>660</v>
      </c>
      <c r="B311" s="825">
        <v>0</v>
      </c>
      <c r="C311" s="828">
        <v>0</v>
      </c>
      <c r="D311" s="828">
        <v>0</v>
      </c>
      <c r="E311" s="828">
        <v>0</v>
      </c>
      <c r="F311" s="828">
        <v>0</v>
      </c>
      <c r="G311" s="935">
        <v>0</v>
      </c>
      <c r="H311" s="569">
        <v>0</v>
      </c>
      <c r="I311" s="652" t="str">
        <f t="shared" si="10"/>
        <v>*</v>
      </c>
      <c r="J311" s="798" t="s">
        <v>599</v>
      </c>
      <c r="K311" s="658" t="s">
        <v>657</v>
      </c>
    </row>
    <row r="312" spans="1:11" ht="12.75">
      <c r="A312" s="681" t="s">
        <v>660</v>
      </c>
      <c r="B312" s="825">
        <v>0</v>
      </c>
      <c r="C312" s="828">
        <v>0</v>
      </c>
      <c r="D312" s="828">
        <v>0</v>
      </c>
      <c r="E312" s="828">
        <v>0</v>
      </c>
      <c r="F312" s="828">
        <v>4</v>
      </c>
      <c r="G312" s="935">
        <v>4</v>
      </c>
      <c r="H312" s="569">
        <v>0</v>
      </c>
      <c r="I312" s="652" t="str">
        <f t="shared" si="10"/>
        <v>*</v>
      </c>
      <c r="J312" s="798" t="s">
        <v>560</v>
      </c>
      <c r="K312" s="658" t="s">
        <v>579</v>
      </c>
    </row>
    <row r="313" spans="1:11" ht="12.75">
      <c r="A313" s="681" t="s">
        <v>660</v>
      </c>
      <c r="B313" s="825">
        <v>0</v>
      </c>
      <c r="C313" s="828">
        <v>0</v>
      </c>
      <c r="D313" s="828">
        <v>0</v>
      </c>
      <c r="E313" s="828">
        <v>0</v>
      </c>
      <c r="F313" s="828">
        <v>0</v>
      </c>
      <c r="G313" s="935">
        <v>0</v>
      </c>
      <c r="H313" s="569">
        <v>0</v>
      </c>
      <c r="I313" s="652" t="str">
        <f t="shared" si="10"/>
        <v>*</v>
      </c>
      <c r="J313" s="798" t="s">
        <v>431</v>
      </c>
      <c r="K313" s="658" t="s">
        <v>580</v>
      </c>
    </row>
    <row r="314" spans="1:11" ht="12.75">
      <c r="A314" s="681" t="s">
        <v>660</v>
      </c>
      <c r="B314" s="825">
        <v>0</v>
      </c>
      <c r="C314" s="828">
        <v>0</v>
      </c>
      <c r="D314" s="828">
        <v>0</v>
      </c>
      <c r="E314" s="828">
        <v>0</v>
      </c>
      <c r="F314" s="828">
        <v>0</v>
      </c>
      <c r="G314" s="935">
        <v>0</v>
      </c>
      <c r="H314" s="569">
        <v>4</v>
      </c>
      <c r="I314" s="652" t="str">
        <f t="shared" si="10"/>
        <v>*</v>
      </c>
      <c r="J314" s="798" t="s">
        <v>644</v>
      </c>
      <c r="K314" s="658" t="s">
        <v>661</v>
      </c>
    </row>
    <row r="315" spans="1:11" ht="12.75">
      <c r="A315" s="681" t="s">
        <v>660</v>
      </c>
      <c r="B315" s="825">
        <v>0</v>
      </c>
      <c r="C315" s="828">
        <v>0</v>
      </c>
      <c r="D315" s="828">
        <v>0</v>
      </c>
      <c r="E315" s="828">
        <v>0</v>
      </c>
      <c r="F315" s="828">
        <v>0</v>
      </c>
      <c r="G315" s="935">
        <v>0</v>
      </c>
      <c r="H315" s="569">
        <v>0</v>
      </c>
      <c r="I315" s="652" t="str">
        <f t="shared" si="10"/>
        <v>*</v>
      </c>
      <c r="J315" s="798" t="s">
        <v>473</v>
      </c>
      <c r="K315" s="658" t="s">
        <v>581</v>
      </c>
    </row>
    <row r="316" spans="1:11" ht="12.75">
      <c r="A316" s="681" t="s">
        <v>660</v>
      </c>
      <c r="B316" s="825">
        <v>0</v>
      </c>
      <c r="C316" s="828">
        <v>0</v>
      </c>
      <c r="D316" s="828">
        <v>0</v>
      </c>
      <c r="E316" s="828">
        <v>0</v>
      </c>
      <c r="F316" s="828">
        <v>0</v>
      </c>
      <c r="G316" s="935">
        <v>0</v>
      </c>
      <c r="H316" s="569">
        <v>0</v>
      </c>
      <c r="I316" s="652" t="str">
        <f t="shared" si="10"/>
        <v>*</v>
      </c>
      <c r="J316" s="798" t="s">
        <v>343</v>
      </c>
      <c r="K316" s="658" t="s">
        <v>582</v>
      </c>
    </row>
    <row r="317" spans="1:11" ht="12.75">
      <c r="A317" s="681" t="s">
        <v>660</v>
      </c>
      <c r="B317" s="825">
        <v>250</v>
      </c>
      <c r="C317" s="828">
        <v>250</v>
      </c>
      <c r="D317" s="828">
        <v>250</v>
      </c>
      <c r="E317" s="828">
        <v>150</v>
      </c>
      <c r="F317" s="828">
        <v>150</v>
      </c>
      <c r="G317" s="935">
        <v>150</v>
      </c>
      <c r="H317" s="569">
        <v>120</v>
      </c>
      <c r="I317" s="652">
        <f t="shared" si="10"/>
        <v>0.8</v>
      </c>
      <c r="J317" s="798" t="s">
        <v>378</v>
      </c>
      <c r="K317" s="658" t="s">
        <v>583</v>
      </c>
    </row>
    <row r="318" spans="1:11" ht="12.75">
      <c r="A318" s="681" t="s">
        <v>660</v>
      </c>
      <c r="B318" s="825">
        <v>40</v>
      </c>
      <c r="C318" s="828">
        <v>40</v>
      </c>
      <c r="D318" s="828">
        <v>40</v>
      </c>
      <c r="E318" s="828">
        <v>40</v>
      </c>
      <c r="F318" s="828">
        <v>40</v>
      </c>
      <c r="G318" s="935">
        <v>40</v>
      </c>
      <c r="H318" s="569">
        <v>40</v>
      </c>
      <c r="I318" s="652">
        <f t="shared" si="10"/>
        <v>1</v>
      </c>
      <c r="J318" s="798" t="s">
        <v>337</v>
      </c>
      <c r="K318" s="658" t="s">
        <v>338</v>
      </c>
    </row>
    <row r="319" spans="1:11" ht="12.75">
      <c r="A319" s="681" t="s">
        <v>660</v>
      </c>
      <c r="B319" s="825">
        <v>15</v>
      </c>
      <c r="C319" s="828">
        <v>15</v>
      </c>
      <c r="D319" s="828">
        <v>15</v>
      </c>
      <c r="E319" s="828">
        <v>15</v>
      </c>
      <c r="F319" s="828">
        <v>15</v>
      </c>
      <c r="G319" s="935">
        <v>15</v>
      </c>
      <c r="H319" s="569">
        <v>13</v>
      </c>
      <c r="I319" s="652">
        <f t="shared" si="10"/>
        <v>0.8666666666666667</v>
      </c>
      <c r="J319" s="798" t="s">
        <v>381</v>
      </c>
      <c r="K319" s="658" t="s">
        <v>603</v>
      </c>
    </row>
    <row r="320" spans="1:11" ht="12.75">
      <c r="A320" s="681" t="s">
        <v>660</v>
      </c>
      <c r="B320" s="825">
        <v>73</v>
      </c>
      <c r="C320" s="828">
        <v>73</v>
      </c>
      <c r="D320" s="828">
        <v>73</v>
      </c>
      <c r="E320" s="828">
        <v>73</v>
      </c>
      <c r="F320" s="828">
        <v>73</v>
      </c>
      <c r="G320" s="935">
        <v>73</v>
      </c>
      <c r="H320" s="569">
        <v>54</v>
      </c>
      <c r="I320" s="652">
        <f t="shared" si="10"/>
        <v>0.7397260273972602</v>
      </c>
      <c r="J320" s="798" t="s">
        <v>383</v>
      </c>
      <c r="K320" s="658" t="s">
        <v>584</v>
      </c>
    </row>
    <row r="321" spans="1:11" ht="12.75">
      <c r="A321" s="681" t="s">
        <v>660</v>
      </c>
      <c r="B321" s="825">
        <v>680</v>
      </c>
      <c r="C321" s="828">
        <v>680</v>
      </c>
      <c r="D321" s="828">
        <v>680</v>
      </c>
      <c r="E321" s="828">
        <v>680</v>
      </c>
      <c r="F321" s="828">
        <v>680</v>
      </c>
      <c r="G321" s="935">
        <v>680</v>
      </c>
      <c r="H321" s="569">
        <v>646</v>
      </c>
      <c r="I321" s="652">
        <f t="shared" si="10"/>
        <v>0.95</v>
      </c>
      <c r="J321" s="798" t="s">
        <v>604</v>
      </c>
      <c r="K321" s="658" t="s">
        <v>605</v>
      </c>
    </row>
    <row r="322" spans="1:11" ht="12.75">
      <c r="A322" s="681" t="s">
        <v>660</v>
      </c>
      <c r="B322" s="825">
        <v>18</v>
      </c>
      <c r="C322" s="828">
        <v>18</v>
      </c>
      <c r="D322" s="828">
        <v>14</v>
      </c>
      <c r="E322" s="828">
        <v>11</v>
      </c>
      <c r="F322" s="828">
        <v>11</v>
      </c>
      <c r="G322" s="935">
        <v>11</v>
      </c>
      <c r="H322" s="569">
        <v>12</v>
      </c>
      <c r="I322" s="652">
        <f t="shared" si="10"/>
        <v>1.0909090909090908</v>
      </c>
      <c r="J322" s="798" t="s">
        <v>437</v>
      </c>
      <c r="K322" s="658" t="s">
        <v>438</v>
      </c>
    </row>
    <row r="323" spans="1:11" ht="12.75">
      <c r="A323" s="681" t="s">
        <v>660</v>
      </c>
      <c r="B323" s="825">
        <v>0</v>
      </c>
      <c r="C323" s="828">
        <v>0</v>
      </c>
      <c r="D323" s="828">
        <v>0</v>
      </c>
      <c r="E323" s="828">
        <v>0</v>
      </c>
      <c r="F323" s="828">
        <v>0</v>
      </c>
      <c r="G323" s="935">
        <v>0</v>
      </c>
      <c r="H323" s="569">
        <v>0</v>
      </c>
      <c r="I323" s="652" t="str">
        <f t="shared" si="10"/>
        <v>*</v>
      </c>
      <c r="J323" s="798" t="s">
        <v>346</v>
      </c>
      <c r="K323" s="658" t="s">
        <v>347</v>
      </c>
    </row>
    <row r="324" spans="1:11" ht="12.75">
      <c r="A324" s="681" t="s">
        <v>660</v>
      </c>
      <c r="B324" s="825">
        <v>48</v>
      </c>
      <c r="C324" s="828">
        <v>48</v>
      </c>
      <c r="D324" s="828">
        <v>24</v>
      </c>
      <c r="E324" s="828">
        <v>24</v>
      </c>
      <c r="F324" s="828">
        <v>24</v>
      </c>
      <c r="G324" s="935">
        <v>24</v>
      </c>
      <c r="H324" s="569">
        <v>19</v>
      </c>
      <c r="I324" s="652">
        <f t="shared" si="10"/>
        <v>0.7916666666666666</v>
      </c>
      <c r="J324" s="798" t="s">
        <v>332</v>
      </c>
      <c r="K324" s="658" t="s">
        <v>585</v>
      </c>
    </row>
    <row r="325" spans="1:11" ht="12.75">
      <c r="A325" s="681" t="s">
        <v>660</v>
      </c>
      <c r="B325" s="825">
        <v>0</v>
      </c>
      <c r="C325" s="828">
        <v>0</v>
      </c>
      <c r="D325" s="828">
        <v>0</v>
      </c>
      <c r="E325" s="828">
        <v>0</v>
      </c>
      <c r="F325" s="828">
        <v>0</v>
      </c>
      <c r="G325" s="935">
        <v>0</v>
      </c>
      <c r="H325" s="569">
        <v>0</v>
      </c>
      <c r="I325" s="652" t="str">
        <f t="shared" si="10"/>
        <v>*</v>
      </c>
      <c r="J325" s="798" t="s">
        <v>442</v>
      </c>
      <c r="K325" s="658" t="s">
        <v>606</v>
      </c>
    </row>
    <row r="326" spans="1:11" ht="12.75">
      <c r="A326" s="681" t="s">
        <v>660</v>
      </c>
      <c r="B326" s="825">
        <v>0</v>
      </c>
      <c r="C326" s="828">
        <v>0</v>
      </c>
      <c r="D326" s="828">
        <v>0</v>
      </c>
      <c r="E326" s="828">
        <v>0</v>
      </c>
      <c r="F326" s="828">
        <v>0</v>
      </c>
      <c r="G326" s="935">
        <v>0</v>
      </c>
      <c r="H326" s="569">
        <v>0</v>
      </c>
      <c r="I326" s="652" t="str">
        <f t="shared" si="10"/>
        <v>*</v>
      </c>
      <c r="J326" s="798" t="s">
        <v>444</v>
      </c>
      <c r="K326" s="648" t="s">
        <v>445</v>
      </c>
    </row>
    <row r="327" spans="1:11" ht="12.75">
      <c r="A327" s="681" t="s">
        <v>660</v>
      </c>
      <c r="B327" s="825">
        <v>40</v>
      </c>
      <c r="C327" s="828">
        <v>40</v>
      </c>
      <c r="D327" s="828">
        <v>40</v>
      </c>
      <c r="E327" s="828">
        <v>40</v>
      </c>
      <c r="F327" s="828">
        <v>40</v>
      </c>
      <c r="G327" s="935">
        <v>40</v>
      </c>
      <c r="H327" s="569">
        <v>43</v>
      </c>
      <c r="I327" s="652">
        <f t="shared" si="10"/>
        <v>1.075</v>
      </c>
      <c r="J327" s="798" t="s">
        <v>391</v>
      </c>
      <c r="K327" s="658" t="s">
        <v>589</v>
      </c>
    </row>
    <row r="328" spans="1:11" ht="12.75">
      <c r="A328" s="681" t="s">
        <v>660</v>
      </c>
      <c r="B328" s="825">
        <v>0</v>
      </c>
      <c r="C328" s="828">
        <v>0</v>
      </c>
      <c r="D328" s="828">
        <v>0</v>
      </c>
      <c r="E328" s="828">
        <v>0</v>
      </c>
      <c r="F328" s="828">
        <v>0</v>
      </c>
      <c r="G328" s="935">
        <v>0</v>
      </c>
      <c r="H328" s="569">
        <v>0</v>
      </c>
      <c r="I328" s="652" t="str">
        <f aca="true" t="shared" si="11" ref="I328:I358">IF(OR(H328=0,G328=0),"*",H328/G328)</f>
        <v>*</v>
      </c>
      <c r="J328" s="798" t="s">
        <v>393</v>
      </c>
      <c r="K328" s="648" t="s">
        <v>633</v>
      </c>
    </row>
    <row r="329" spans="1:11" ht="12.75">
      <c r="A329" s="681" t="s">
        <v>662</v>
      </c>
      <c r="B329" s="683">
        <v>0</v>
      </c>
      <c r="C329" s="682">
        <v>0</v>
      </c>
      <c r="D329" s="682">
        <v>0</v>
      </c>
      <c r="E329" s="682">
        <v>0</v>
      </c>
      <c r="F329" s="682">
        <v>0</v>
      </c>
      <c r="G329" s="930">
        <v>0</v>
      </c>
      <c r="H329" s="569">
        <v>0</v>
      </c>
      <c r="I329" s="652" t="str">
        <f t="shared" si="11"/>
        <v>*</v>
      </c>
      <c r="J329" s="798" t="s">
        <v>473</v>
      </c>
      <c r="K329" s="658" t="s">
        <v>581</v>
      </c>
    </row>
    <row r="330" spans="1:11" ht="12.75">
      <c r="A330" s="681" t="s">
        <v>662</v>
      </c>
      <c r="B330" s="683">
        <v>0</v>
      </c>
      <c r="C330" s="682">
        <v>0</v>
      </c>
      <c r="D330" s="682">
        <v>0</v>
      </c>
      <c r="E330" s="682">
        <v>0</v>
      </c>
      <c r="F330" s="682">
        <v>0</v>
      </c>
      <c r="G330" s="930">
        <v>0</v>
      </c>
      <c r="H330" s="569">
        <v>0</v>
      </c>
      <c r="I330" s="652" t="str">
        <f t="shared" si="11"/>
        <v>*</v>
      </c>
      <c r="J330" s="798" t="s">
        <v>378</v>
      </c>
      <c r="K330" s="658" t="s">
        <v>583</v>
      </c>
    </row>
    <row r="331" spans="1:11" ht="12.75">
      <c r="A331" s="681" t="s">
        <v>662</v>
      </c>
      <c r="B331" s="683">
        <v>3</v>
      </c>
      <c r="C331" s="682">
        <v>3</v>
      </c>
      <c r="D331" s="682">
        <v>3</v>
      </c>
      <c r="E331" s="682">
        <v>0</v>
      </c>
      <c r="F331" s="682">
        <v>0</v>
      </c>
      <c r="G331" s="930">
        <v>0</v>
      </c>
      <c r="H331" s="569">
        <v>0</v>
      </c>
      <c r="I331" s="652" t="str">
        <f t="shared" si="11"/>
        <v>*</v>
      </c>
      <c r="J331" s="798" t="s">
        <v>437</v>
      </c>
      <c r="K331" s="658" t="s">
        <v>438</v>
      </c>
    </row>
    <row r="332" spans="1:11" ht="12.75">
      <c r="A332" s="681" t="s">
        <v>662</v>
      </c>
      <c r="B332" s="683">
        <v>5</v>
      </c>
      <c r="C332" s="682">
        <v>5</v>
      </c>
      <c r="D332" s="682">
        <v>0</v>
      </c>
      <c r="E332" s="682">
        <v>0</v>
      </c>
      <c r="F332" s="682">
        <v>0</v>
      </c>
      <c r="G332" s="930">
        <v>0</v>
      </c>
      <c r="H332" s="569">
        <v>0</v>
      </c>
      <c r="I332" s="652" t="str">
        <f t="shared" si="11"/>
        <v>*</v>
      </c>
      <c r="J332" s="798" t="s">
        <v>332</v>
      </c>
      <c r="K332" s="658" t="s">
        <v>585</v>
      </c>
    </row>
    <row r="333" spans="1:11" ht="12.75">
      <c r="A333" s="681" t="s">
        <v>663</v>
      </c>
      <c r="B333" s="683">
        <v>0</v>
      </c>
      <c r="C333" s="682">
        <v>0</v>
      </c>
      <c r="D333" s="682">
        <v>0</v>
      </c>
      <c r="E333" s="682">
        <v>0</v>
      </c>
      <c r="F333" s="682">
        <v>0</v>
      </c>
      <c r="G333" s="930">
        <v>0</v>
      </c>
      <c r="H333" s="569">
        <v>0</v>
      </c>
      <c r="I333" s="652" t="str">
        <f t="shared" si="11"/>
        <v>*</v>
      </c>
      <c r="J333" s="798" t="s">
        <v>340</v>
      </c>
      <c r="K333" s="658" t="s">
        <v>592</v>
      </c>
    </row>
    <row r="334" spans="1:11" ht="14.25" customHeight="1">
      <c r="A334" s="681" t="s">
        <v>663</v>
      </c>
      <c r="B334" s="683">
        <v>50</v>
      </c>
      <c r="C334" s="682">
        <v>50</v>
      </c>
      <c r="D334" s="682">
        <v>50</v>
      </c>
      <c r="E334" s="682">
        <v>50</v>
      </c>
      <c r="F334" s="682">
        <v>50</v>
      </c>
      <c r="G334" s="930">
        <v>50</v>
      </c>
      <c r="H334" s="569">
        <v>20</v>
      </c>
      <c r="I334" s="652">
        <f t="shared" si="11"/>
        <v>0.4</v>
      </c>
      <c r="J334" s="798" t="s">
        <v>398</v>
      </c>
      <c r="K334" s="658" t="s">
        <v>639</v>
      </c>
    </row>
    <row r="335" spans="1:11" ht="12.75">
      <c r="A335" s="681" t="s">
        <v>663</v>
      </c>
      <c r="B335" s="683">
        <v>385</v>
      </c>
      <c r="C335" s="682">
        <v>385</v>
      </c>
      <c r="D335" s="682">
        <v>385</v>
      </c>
      <c r="E335" s="682">
        <v>385</v>
      </c>
      <c r="F335" s="682">
        <v>385</v>
      </c>
      <c r="G335" s="930">
        <v>385</v>
      </c>
      <c r="H335" s="569">
        <v>314</v>
      </c>
      <c r="I335" s="652">
        <f t="shared" si="11"/>
        <v>0.8155844155844156</v>
      </c>
      <c r="J335" s="798" t="s">
        <v>368</v>
      </c>
      <c r="K335" s="658" t="s">
        <v>465</v>
      </c>
    </row>
    <row r="336" spans="1:13" ht="12.75">
      <c r="A336" s="681" t="s">
        <v>663</v>
      </c>
      <c r="B336" s="683">
        <v>0</v>
      </c>
      <c r="C336" s="682">
        <v>0</v>
      </c>
      <c r="D336" s="682">
        <v>0</v>
      </c>
      <c r="E336" s="682">
        <v>0</v>
      </c>
      <c r="F336" s="682">
        <v>0</v>
      </c>
      <c r="G336" s="930">
        <v>0</v>
      </c>
      <c r="H336" s="569">
        <v>0</v>
      </c>
      <c r="I336" s="652" t="str">
        <f t="shared" si="11"/>
        <v>*</v>
      </c>
      <c r="J336" s="798" t="s">
        <v>361</v>
      </c>
      <c r="K336" s="658" t="s">
        <v>573</v>
      </c>
      <c r="M336" s="156"/>
    </row>
    <row r="337" spans="1:11" ht="12.75">
      <c r="A337" s="681" t="s">
        <v>663</v>
      </c>
      <c r="B337" s="683">
        <v>0</v>
      </c>
      <c r="C337" s="682">
        <v>0</v>
      </c>
      <c r="D337" s="682">
        <v>0</v>
      </c>
      <c r="E337" s="682">
        <v>0</v>
      </c>
      <c r="F337" s="682">
        <v>0</v>
      </c>
      <c r="G337" s="930">
        <v>0</v>
      </c>
      <c r="H337" s="569">
        <v>0</v>
      </c>
      <c r="I337" s="652" t="str">
        <f t="shared" si="11"/>
        <v>*</v>
      </c>
      <c r="J337" s="798" t="s">
        <v>366</v>
      </c>
      <c r="K337" s="658" t="s">
        <v>594</v>
      </c>
    </row>
    <row r="338" spans="1:11" ht="12.75">
      <c r="A338" s="681" t="s">
        <v>663</v>
      </c>
      <c r="B338" s="683">
        <v>45</v>
      </c>
      <c r="C338" s="682">
        <v>45</v>
      </c>
      <c r="D338" s="682">
        <v>45</v>
      </c>
      <c r="E338" s="682">
        <v>45</v>
      </c>
      <c r="F338" s="682">
        <v>45</v>
      </c>
      <c r="G338" s="930">
        <v>45</v>
      </c>
      <c r="H338" s="569">
        <v>27</v>
      </c>
      <c r="I338" s="652">
        <f t="shared" si="11"/>
        <v>0.6</v>
      </c>
      <c r="J338" s="798" t="s">
        <v>420</v>
      </c>
      <c r="K338" s="658" t="s">
        <v>575</v>
      </c>
    </row>
    <row r="339" spans="1:11" ht="12.75">
      <c r="A339" s="681" t="s">
        <v>663</v>
      </c>
      <c r="B339" s="683">
        <v>50</v>
      </c>
      <c r="C339" s="682">
        <v>50</v>
      </c>
      <c r="D339" s="682">
        <v>50</v>
      </c>
      <c r="E339" s="682">
        <v>35</v>
      </c>
      <c r="F339" s="682">
        <v>35</v>
      </c>
      <c r="G339" s="930">
        <v>35</v>
      </c>
      <c r="H339" s="569">
        <v>29</v>
      </c>
      <c r="I339" s="652">
        <f t="shared" si="11"/>
        <v>0.8285714285714286</v>
      </c>
      <c r="J339" s="798" t="s">
        <v>372</v>
      </c>
      <c r="K339" s="658" t="s">
        <v>576</v>
      </c>
    </row>
    <row r="340" spans="1:14" ht="12.75">
      <c r="A340" s="681" t="s">
        <v>663</v>
      </c>
      <c r="B340" s="825">
        <v>0</v>
      </c>
      <c r="C340" s="828">
        <v>0</v>
      </c>
      <c r="D340" s="828">
        <v>0</v>
      </c>
      <c r="E340" s="828">
        <v>0</v>
      </c>
      <c r="F340" s="828">
        <v>0</v>
      </c>
      <c r="G340" s="935">
        <v>0</v>
      </c>
      <c r="H340" s="569">
        <v>0</v>
      </c>
      <c r="I340" s="652" t="str">
        <f t="shared" si="11"/>
        <v>*</v>
      </c>
      <c r="J340" s="798" t="s">
        <v>428</v>
      </c>
      <c r="K340" s="658" t="s">
        <v>598</v>
      </c>
      <c r="N340" s="156"/>
    </row>
    <row r="341" spans="1:11" ht="12.75">
      <c r="A341" s="681" t="s">
        <v>663</v>
      </c>
      <c r="B341" s="683">
        <v>0</v>
      </c>
      <c r="C341" s="682">
        <v>0</v>
      </c>
      <c r="D341" s="682">
        <v>0</v>
      </c>
      <c r="E341" s="682">
        <v>0</v>
      </c>
      <c r="F341" s="682">
        <v>0</v>
      </c>
      <c r="G341" s="930">
        <v>0</v>
      </c>
      <c r="H341" s="569">
        <v>0</v>
      </c>
      <c r="I341" s="652" t="str">
        <f t="shared" si="11"/>
        <v>*</v>
      </c>
      <c r="J341" s="798" t="s">
        <v>370</v>
      </c>
      <c r="K341" s="658" t="s">
        <v>643</v>
      </c>
    </row>
    <row r="342" spans="1:11" ht="12.75">
      <c r="A342" s="681" t="s">
        <v>663</v>
      </c>
      <c r="B342" s="683">
        <v>20</v>
      </c>
      <c r="C342" s="682">
        <v>20</v>
      </c>
      <c r="D342" s="682">
        <v>20</v>
      </c>
      <c r="E342" s="682">
        <v>20</v>
      </c>
      <c r="F342" s="682">
        <v>20</v>
      </c>
      <c r="G342" s="930">
        <v>20</v>
      </c>
      <c r="H342" s="569">
        <v>11</v>
      </c>
      <c r="I342" s="652">
        <f t="shared" si="11"/>
        <v>0.55</v>
      </c>
      <c r="J342" s="798" t="s">
        <v>473</v>
      </c>
      <c r="K342" s="658" t="s">
        <v>581</v>
      </c>
    </row>
    <row r="343" spans="1:13" ht="12.75">
      <c r="A343" s="681" t="s">
        <v>663</v>
      </c>
      <c r="B343" s="683">
        <v>0</v>
      </c>
      <c r="C343" s="682">
        <v>0</v>
      </c>
      <c r="D343" s="682">
        <v>0</v>
      </c>
      <c r="E343" s="682">
        <v>0</v>
      </c>
      <c r="F343" s="682">
        <v>0</v>
      </c>
      <c r="G343" s="930">
        <v>0</v>
      </c>
      <c r="H343" s="569">
        <v>0</v>
      </c>
      <c r="I343" s="652" t="str">
        <f t="shared" si="11"/>
        <v>*</v>
      </c>
      <c r="J343" s="798" t="s">
        <v>378</v>
      </c>
      <c r="K343" s="658" t="s">
        <v>583</v>
      </c>
      <c r="M343" s="156"/>
    </row>
    <row r="344" spans="1:11" ht="12.75">
      <c r="A344" s="681" t="s">
        <v>663</v>
      </c>
      <c r="B344" s="683">
        <v>290</v>
      </c>
      <c r="C344" s="682">
        <v>290</v>
      </c>
      <c r="D344" s="682">
        <v>290</v>
      </c>
      <c r="E344" s="682">
        <v>290</v>
      </c>
      <c r="F344" s="682">
        <v>290</v>
      </c>
      <c r="G344" s="930">
        <v>290</v>
      </c>
      <c r="H344" s="569">
        <v>213</v>
      </c>
      <c r="I344" s="652">
        <f t="shared" si="11"/>
        <v>0.7344827586206897</v>
      </c>
      <c r="J344" s="798" t="s">
        <v>383</v>
      </c>
      <c r="K344" s="658" t="s">
        <v>584</v>
      </c>
    </row>
    <row r="345" spans="1:11" ht="12.75">
      <c r="A345" s="681" t="s">
        <v>663</v>
      </c>
      <c r="B345" s="683">
        <v>120</v>
      </c>
      <c r="C345" s="682">
        <v>120</v>
      </c>
      <c r="D345" s="682">
        <v>120</v>
      </c>
      <c r="E345" s="682">
        <v>120</v>
      </c>
      <c r="F345" s="682">
        <v>120</v>
      </c>
      <c r="G345" s="930">
        <v>120</v>
      </c>
      <c r="H345" s="569">
        <v>100</v>
      </c>
      <c r="I345" s="652">
        <f t="shared" si="11"/>
        <v>0.8333333333333334</v>
      </c>
      <c r="J345" s="798" t="s">
        <v>404</v>
      </c>
      <c r="K345" s="658" t="s">
        <v>436</v>
      </c>
    </row>
    <row r="346" spans="1:11" ht="12.75">
      <c r="A346" s="681" t="s">
        <v>663</v>
      </c>
      <c r="B346" s="683">
        <v>30</v>
      </c>
      <c r="C346" s="682">
        <v>30</v>
      </c>
      <c r="D346" s="682">
        <v>30</v>
      </c>
      <c r="E346" s="682">
        <v>30</v>
      </c>
      <c r="F346" s="682">
        <v>30</v>
      </c>
      <c r="G346" s="930">
        <v>20</v>
      </c>
      <c r="H346" s="569">
        <v>17</v>
      </c>
      <c r="I346" s="652">
        <f t="shared" si="11"/>
        <v>0.85</v>
      </c>
      <c r="J346" s="798" t="s">
        <v>604</v>
      </c>
      <c r="K346" s="658" t="s">
        <v>605</v>
      </c>
    </row>
    <row r="347" spans="1:11" ht="12.75">
      <c r="A347" s="681" t="s">
        <v>663</v>
      </c>
      <c r="B347" s="683">
        <v>4</v>
      </c>
      <c r="C347" s="682">
        <v>4</v>
      </c>
      <c r="D347" s="682">
        <v>4</v>
      </c>
      <c r="E347" s="682">
        <v>4</v>
      </c>
      <c r="F347" s="682">
        <v>4</v>
      </c>
      <c r="G347" s="930">
        <v>4</v>
      </c>
      <c r="H347" s="569">
        <v>0</v>
      </c>
      <c r="I347" s="652" t="str">
        <f t="shared" si="11"/>
        <v>*</v>
      </c>
      <c r="J347" s="798" t="s">
        <v>437</v>
      </c>
      <c r="K347" s="658" t="s">
        <v>438</v>
      </c>
    </row>
    <row r="348" spans="1:11" ht="12.75">
      <c r="A348" s="681" t="s">
        <v>663</v>
      </c>
      <c r="B348" s="683">
        <v>100</v>
      </c>
      <c r="C348" s="682">
        <v>100</v>
      </c>
      <c r="D348" s="682">
        <v>100</v>
      </c>
      <c r="E348" s="682">
        <v>100</v>
      </c>
      <c r="F348" s="682">
        <v>100</v>
      </c>
      <c r="G348" s="930">
        <v>100</v>
      </c>
      <c r="H348" s="569">
        <v>95</v>
      </c>
      <c r="I348" s="652">
        <f t="shared" si="11"/>
        <v>0.95</v>
      </c>
      <c r="J348" s="798" t="s">
        <v>385</v>
      </c>
      <c r="K348" s="658" t="s">
        <v>386</v>
      </c>
    </row>
    <row r="349" spans="1:11" ht="12.75">
      <c r="A349" s="681" t="s">
        <v>663</v>
      </c>
      <c r="B349" s="683">
        <v>0</v>
      </c>
      <c r="C349" s="682">
        <v>0</v>
      </c>
      <c r="D349" s="682">
        <v>0</v>
      </c>
      <c r="E349" s="682">
        <v>0</v>
      </c>
      <c r="F349" s="682">
        <v>0</v>
      </c>
      <c r="G349" s="930">
        <v>0</v>
      </c>
      <c r="H349" s="569">
        <v>0</v>
      </c>
      <c r="I349" s="652" t="str">
        <f t="shared" si="11"/>
        <v>*</v>
      </c>
      <c r="J349" s="798" t="s">
        <v>346</v>
      </c>
      <c r="K349" s="658" t="s">
        <v>347</v>
      </c>
    </row>
    <row r="350" spans="1:11" ht="12.75">
      <c r="A350" s="681" t="s">
        <v>663</v>
      </c>
      <c r="B350" s="687">
        <v>20</v>
      </c>
      <c r="C350" s="686">
        <v>20</v>
      </c>
      <c r="D350" s="686">
        <v>20</v>
      </c>
      <c r="E350" s="686">
        <v>20</v>
      </c>
      <c r="F350" s="686">
        <v>20</v>
      </c>
      <c r="G350" s="931">
        <v>20</v>
      </c>
      <c r="H350" s="605">
        <v>1</v>
      </c>
      <c r="I350" s="652">
        <f t="shared" si="11"/>
        <v>0.05</v>
      </c>
      <c r="J350" s="798" t="s">
        <v>442</v>
      </c>
      <c r="K350" s="658" t="s">
        <v>606</v>
      </c>
    </row>
    <row r="351" spans="1:11" ht="12.75">
      <c r="A351" s="656" t="s">
        <v>663</v>
      </c>
      <c r="B351" s="687">
        <v>0</v>
      </c>
      <c r="C351" s="686">
        <v>0</v>
      </c>
      <c r="D351" s="686">
        <v>0</v>
      </c>
      <c r="E351" s="686">
        <v>0</v>
      </c>
      <c r="F351" s="686">
        <v>0</v>
      </c>
      <c r="G351" s="931">
        <v>0</v>
      </c>
      <c r="H351" s="569">
        <v>0</v>
      </c>
      <c r="I351" s="652" t="str">
        <f t="shared" si="11"/>
        <v>*</v>
      </c>
      <c r="J351" s="798" t="s">
        <v>444</v>
      </c>
      <c r="K351" s="648" t="s">
        <v>445</v>
      </c>
    </row>
    <row r="352" spans="1:11" ht="12.75">
      <c r="A352" s="656" t="s">
        <v>663</v>
      </c>
      <c r="B352" s="687">
        <v>0</v>
      </c>
      <c r="C352" s="686">
        <v>0</v>
      </c>
      <c r="D352" s="686">
        <v>0</v>
      </c>
      <c r="E352" s="686">
        <v>0</v>
      </c>
      <c r="F352" s="686">
        <v>0</v>
      </c>
      <c r="G352" s="931">
        <v>0</v>
      </c>
      <c r="H352" s="569">
        <v>0</v>
      </c>
      <c r="I352" s="652" t="str">
        <f t="shared" si="11"/>
        <v>*</v>
      </c>
      <c r="J352" s="798" t="s">
        <v>486</v>
      </c>
      <c r="K352" s="658" t="s">
        <v>587</v>
      </c>
    </row>
    <row r="353" spans="1:14" ht="12.75">
      <c r="A353" s="656" t="s">
        <v>664</v>
      </c>
      <c r="B353" s="687">
        <v>0</v>
      </c>
      <c r="C353" s="686">
        <v>0</v>
      </c>
      <c r="D353" s="686">
        <v>0</v>
      </c>
      <c r="E353" s="686">
        <v>0</v>
      </c>
      <c r="F353" s="686">
        <v>0</v>
      </c>
      <c r="G353" s="931">
        <v>0</v>
      </c>
      <c r="H353" s="569">
        <v>0</v>
      </c>
      <c r="I353" s="652" t="str">
        <f t="shared" si="11"/>
        <v>*</v>
      </c>
      <c r="J353" s="798" t="s">
        <v>346</v>
      </c>
      <c r="K353" s="658" t="s">
        <v>347</v>
      </c>
      <c r="N353" s="156"/>
    </row>
    <row r="354" spans="1:13" ht="12.75">
      <c r="A354" s="681" t="s">
        <v>664</v>
      </c>
      <c r="B354" s="683">
        <v>0</v>
      </c>
      <c r="C354" s="682">
        <v>0</v>
      </c>
      <c r="D354" s="682">
        <v>0</v>
      </c>
      <c r="E354" s="682">
        <v>0</v>
      </c>
      <c r="F354" s="682">
        <v>0</v>
      </c>
      <c r="G354" s="930">
        <v>0</v>
      </c>
      <c r="H354" s="569">
        <v>0</v>
      </c>
      <c r="I354" s="652" t="str">
        <f t="shared" si="11"/>
        <v>*</v>
      </c>
      <c r="J354" s="798" t="s">
        <v>378</v>
      </c>
      <c r="K354" s="658" t="s">
        <v>583</v>
      </c>
      <c r="M354" s="156"/>
    </row>
    <row r="355" spans="1:11" ht="12.75">
      <c r="A355" s="681" t="s">
        <v>664</v>
      </c>
      <c r="B355" s="683">
        <v>275</v>
      </c>
      <c r="C355" s="682">
        <v>275</v>
      </c>
      <c r="D355" s="682">
        <v>275</v>
      </c>
      <c r="E355" s="682">
        <v>275</v>
      </c>
      <c r="F355" s="682">
        <v>275</v>
      </c>
      <c r="G355" s="930">
        <v>275</v>
      </c>
      <c r="H355" s="569">
        <v>298</v>
      </c>
      <c r="I355" s="652">
        <f t="shared" si="11"/>
        <v>1.0836363636363637</v>
      </c>
      <c r="J355" s="798" t="s">
        <v>337</v>
      </c>
      <c r="K355" s="658" t="s">
        <v>338</v>
      </c>
    </row>
    <row r="356" spans="1:13" ht="12.75">
      <c r="A356" s="681" t="s">
        <v>664</v>
      </c>
      <c r="B356" s="683">
        <v>280</v>
      </c>
      <c r="C356" s="682">
        <v>280</v>
      </c>
      <c r="D356" s="682">
        <v>280</v>
      </c>
      <c r="E356" s="682">
        <v>280</v>
      </c>
      <c r="F356" s="682">
        <v>280</v>
      </c>
      <c r="G356" s="930">
        <v>280</v>
      </c>
      <c r="H356" s="569">
        <v>326</v>
      </c>
      <c r="I356" s="652">
        <f t="shared" si="11"/>
        <v>1.1642857142857144</v>
      </c>
      <c r="J356" s="798" t="s">
        <v>381</v>
      </c>
      <c r="K356" s="658" t="s">
        <v>603</v>
      </c>
      <c r="M356" s="156"/>
    </row>
    <row r="357" spans="1:11" ht="12.75">
      <c r="A357" s="681" t="s">
        <v>664</v>
      </c>
      <c r="B357" s="683">
        <v>460</v>
      </c>
      <c r="C357" s="692">
        <v>460</v>
      </c>
      <c r="D357" s="692">
        <v>460</v>
      </c>
      <c r="E357" s="692">
        <v>460</v>
      </c>
      <c r="F357" s="692">
        <v>460</v>
      </c>
      <c r="G357" s="932">
        <v>550</v>
      </c>
      <c r="H357" s="569">
        <v>592</v>
      </c>
      <c r="I357" s="661">
        <f t="shared" si="11"/>
        <v>1.0763636363636364</v>
      </c>
      <c r="J357" s="688" t="s">
        <v>391</v>
      </c>
      <c r="K357" s="658" t="s">
        <v>589</v>
      </c>
    </row>
    <row r="358" spans="1:11" ht="12.75">
      <c r="A358" s="829" t="s">
        <v>1132</v>
      </c>
      <c r="B358" s="664">
        <f aca="true" t="shared" si="12" ref="B358:H358">SUM(B264:B357)</f>
        <v>5432</v>
      </c>
      <c r="C358" s="664">
        <f t="shared" si="12"/>
        <v>5432</v>
      </c>
      <c r="D358" s="664">
        <f t="shared" si="12"/>
        <v>5395</v>
      </c>
      <c r="E358" s="664">
        <f t="shared" si="12"/>
        <v>5195</v>
      </c>
      <c r="F358" s="664">
        <f t="shared" si="12"/>
        <v>5202</v>
      </c>
      <c r="G358" s="664">
        <f t="shared" si="12"/>
        <v>5282</v>
      </c>
      <c r="H358" s="665">
        <f t="shared" si="12"/>
        <v>5096</v>
      </c>
      <c r="I358" s="666">
        <f t="shared" si="11"/>
        <v>0.9647860658841348</v>
      </c>
      <c r="J358" s="695"/>
      <c r="K358" s="696"/>
    </row>
    <row r="359" spans="1:11" ht="7.5" customHeight="1">
      <c r="A359" s="773"/>
      <c r="B359" s="773"/>
      <c r="C359" s="773"/>
      <c r="D359" s="773"/>
      <c r="E359" s="773"/>
      <c r="F359" s="773"/>
      <c r="G359" s="773"/>
      <c r="H359" s="821"/>
      <c r="I359" s="821"/>
      <c r="J359" s="670"/>
      <c r="K359" s="773"/>
    </row>
    <row r="360" spans="1:10" ht="18.75">
      <c r="A360" s="668" t="s">
        <v>665</v>
      </c>
      <c r="B360" s="668"/>
      <c r="C360" s="668"/>
      <c r="D360" s="668"/>
      <c r="E360" s="668"/>
      <c r="F360" s="668"/>
      <c r="G360" s="668"/>
      <c r="H360" s="466"/>
      <c r="I360" s="466"/>
      <c r="J360" s="670"/>
    </row>
    <row r="361" spans="1:11" ht="12.75">
      <c r="A361" s="637" t="s">
        <v>314</v>
      </c>
      <c r="B361" s="638" t="s">
        <v>315</v>
      </c>
      <c r="C361" s="638" t="s">
        <v>316</v>
      </c>
      <c r="D361" s="638" t="s">
        <v>317</v>
      </c>
      <c r="E361" s="638" t="s">
        <v>318</v>
      </c>
      <c r="F361" s="638" t="s">
        <v>319</v>
      </c>
      <c r="G361" s="638" t="s">
        <v>320</v>
      </c>
      <c r="H361" s="638" t="s">
        <v>871</v>
      </c>
      <c r="I361" s="638" t="s">
        <v>871</v>
      </c>
      <c r="J361" s="671" t="s">
        <v>321</v>
      </c>
      <c r="K361" s="672" t="s">
        <v>322</v>
      </c>
    </row>
    <row r="362" spans="1:11" ht="12.75">
      <c r="A362" s="640"/>
      <c r="B362" s="641">
        <v>2009</v>
      </c>
      <c r="C362" s="641">
        <v>2009</v>
      </c>
      <c r="D362" s="641">
        <v>2009</v>
      </c>
      <c r="E362" s="641">
        <v>2009</v>
      </c>
      <c r="F362" s="641">
        <v>2009</v>
      </c>
      <c r="G362" s="641">
        <v>2009</v>
      </c>
      <c r="H362" s="642" t="s">
        <v>997</v>
      </c>
      <c r="I362" s="642" t="s">
        <v>964</v>
      </c>
      <c r="J362" s="673" t="s">
        <v>323</v>
      </c>
      <c r="K362" s="674"/>
    </row>
    <row r="363" spans="1:15" ht="12.75">
      <c r="A363" s="785" t="s">
        <v>666</v>
      </c>
      <c r="B363" s="815">
        <v>0</v>
      </c>
      <c r="C363" s="676">
        <v>0</v>
      </c>
      <c r="D363" s="676">
        <v>0</v>
      </c>
      <c r="E363" s="676">
        <v>0</v>
      </c>
      <c r="F363" s="676">
        <v>0</v>
      </c>
      <c r="G363" s="928">
        <v>0</v>
      </c>
      <c r="H363" s="733">
        <v>0</v>
      </c>
      <c r="I363" s="646" t="str">
        <f aca="true" t="shared" si="13" ref="I363:I426">IF(OR(H363=0,G363=0),"*",H363/G363)</f>
        <v>*</v>
      </c>
      <c r="J363" s="680" t="s">
        <v>368</v>
      </c>
      <c r="K363" s="755" t="s">
        <v>616</v>
      </c>
      <c r="M363" s="830"/>
      <c r="N363" s="670"/>
      <c r="O363" s="831"/>
    </row>
    <row r="364" spans="1:15" ht="12.75">
      <c r="A364" s="785" t="s">
        <v>666</v>
      </c>
      <c r="B364" s="815">
        <v>0</v>
      </c>
      <c r="C364" s="816">
        <v>0</v>
      </c>
      <c r="D364" s="816">
        <v>0</v>
      </c>
      <c r="E364" s="816">
        <v>0</v>
      </c>
      <c r="F364" s="816">
        <v>0</v>
      </c>
      <c r="G364" s="929">
        <v>4</v>
      </c>
      <c r="H364" s="738">
        <v>2</v>
      </c>
      <c r="I364" s="652">
        <f t="shared" si="13"/>
        <v>0.5</v>
      </c>
      <c r="J364" s="680" t="s">
        <v>361</v>
      </c>
      <c r="K364" s="744" t="s">
        <v>573</v>
      </c>
      <c r="M364" s="830"/>
      <c r="N364" s="670"/>
      <c r="O364" s="831"/>
    </row>
    <row r="365" spans="1:15" ht="12.75">
      <c r="A365" s="785" t="s">
        <v>666</v>
      </c>
      <c r="B365" s="815">
        <v>120</v>
      </c>
      <c r="C365" s="816">
        <v>120</v>
      </c>
      <c r="D365" s="816">
        <v>120</v>
      </c>
      <c r="E365" s="816">
        <v>120</v>
      </c>
      <c r="F365" s="816">
        <v>120</v>
      </c>
      <c r="G365" s="929">
        <v>120</v>
      </c>
      <c r="H365" s="569">
        <v>100</v>
      </c>
      <c r="I365" s="652">
        <f t="shared" si="13"/>
        <v>0.8333333333333334</v>
      </c>
      <c r="J365" s="798" t="s">
        <v>372</v>
      </c>
      <c r="K365" s="658" t="s">
        <v>576</v>
      </c>
      <c r="M365" s="635"/>
      <c r="N365" s="824"/>
      <c r="O365" s="226"/>
    </row>
    <row r="366" spans="1:15" ht="12.75">
      <c r="A366" s="785" t="s">
        <v>666</v>
      </c>
      <c r="B366" s="815">
        <v>0</v>
      </c>
      <c r="C366" s="816">
        <v>0</v>
      </c>
      <c r="D366" s="816">
        <v>0</v>
      </c>
      <c r="E366" s="816">
        <v>0</v>
      </c>
      <c r="F366" s="816">
        <v>0</v>
      </c>
      <c r="G366" s="929">
        <v>0</v>
      </c>
      <c r="H366" s="569">
        <v>0</v>
      </c>
      <c r="I366" s="652" t="str">
        <f t="shared" si="13"/>
        <v>*</v>
      </c>
      <c r="J366" s="798" t="s">
        <v>424</v>
      </c>
      <c r="K366" s="658" t="s">
        <v>577</v>
      </c>
      <c r="M366" s="635"/>
      <c r="N366" s="824"/>
      <c r="O366" s="226"/>
    </row>
    <row r="367" spans="1:15" ht="12.75">
      <c r="A367" s="785" t="s">
        <v>666</v>
      </c>
      <c r="B367" s="815">
        <v>0</v>
      </c>
      <c r="C367" s="816">
        <v>0</v>
      </c>
      <c r="D367" s="816">
        <v>0</v>
      </c>
      <c r="E367" s="816">
        <v>0</v>
      </c>
      <c r="F367" s="816">
        <v>0</v>
      </c>
      <c r="G367" s="929">
        <v>0</v>
      </c>
      <c r="H367" s="569">
        <v>0</v>
      </c>
      <c r="I367" s="652" t="str">
        <f t="shared" si="13"/>
        <v>*</v>
      </c>
      <c r="J367" s="798" t="s">
        <v>560</v>
      </c>
      <c r="K367" s="658" t="s">
        <v>579</v>
      </c>
      <c r="M367" s="635"/>
      <c r="N367" s="824"/>
      <c r="O367" s="226"/>
    </row>
    <row r="368" spans="1:15" ht="12.75">
      <c r="A368" s="785" t="s">
        <v>666</v>
      </c>
      <c r="B368" s="815">
        <v>0</v>
      </c>
      <c r="C368" s="816">
        <v>0</v>
      </c>
      <c r="D368" s="816">
        <v>0</v>
      </c>
      <c r="E368" s="816">
        <v>0</v>
      </c>
      <c r="F368" s="816">
        <v>0</v>
      </c>
      <c r="G368" s="929">
        <v>0</v>
      </c>
      <c r="H368" s="569">
        <v>0</v>
      </c>
      <c r="I368" s="652" t="str">
        <f t="shared" si="13"/>
        <v>*</v>
      </c>
      <c r="J368" s="798" t="s">
        <v>431</v>
      </c>
      <c r="K368" s="658" t="s">
        <v>580</v>
      </c>
      <c r="M368" s="635"/>
      <c r="N368" s="824"/>
      <c r="O368" s="226"/>
    </row>
    <row r="369" spans="1:15" ht="12.75">
      <c r="A369" s="785" t="s">
        <v>666</v>
      </c>
      <c r="B369" s="815">
        <v>0</v>
      </c>
      <c r="C369" s="816">
        <v>0</v>
      </c>
      <c r="D369" s="816">
        <v>0</v>
      </c>
      <c r="E369" s="816">
        <v>0</v>
      </c>
      <c r="F369" s="816">
        <v>0</v>
      </c>
      <c r="G369" s="929">
        <v>0</v>
      </c>
      <c r="H369" s="569">
        <v>0</v>
      </c>
      <c r="I369" s="652" t="str">
        <f t="shared" si="13"/>
        <v>*</v>
      </c>
      <c r="J369" s="798" t="s">
        <v>484</v>
      </c>
      <c r="K369" s="658" t="s">
        <v>667</v>
      </c>
      <c r="M369" s="635"/>
      <c r="N369" s="824"/>
      <c r="O369" s="226"/>
    </row>
    <row r="370" spans="1:15" ht="12.75">
      <c r="A370" s="785" t="s">
        <v>666</v>
      </c>
      <c r="B370" s="815">
        <v>0</v>
      </c>
      <c r="C370" s="816">
        <v>0</v>
      </c>
      <c r="D370" s="816">
        <v>0</v>
      </c>
      <c r="E370" s="816">
        <v>0</v>
      </c>
      <c r="F370" s="816">
        <v>0</v>
      </c>
      <c r="G370" s="929">
        <v>0</v>
      </c>
      <c r="H370" s="569">
        <v>0</v>
      </c>
      <c r="I370" s="652" t="str">
        <f t="shared" si="13"/>
        <v>*</v>
      </c>
      <c r="J370" s="798" t="s">
        <v>343</v>
      </c>
      <c r="K370" s="658" t="s">
        <v>582</v>
      </c>
      <c r="M370" s="635"/>
      <c r="N370" s="824"/>
      <c r="O370" s="226"/>
    </row>
    <row r="371" spans="1:15" ht="12.75">
      <c r="A371" s="785" t="s">
        <v>666</v>
      </c>
      <c r="B371" s="815">
        <v>4</v>
      </c>
      <c r="C371" s="816">
        <v>4</v>
      </c>
      <c r="D371" s="816">
        <v>4</v>
      </c>
      <c r="E371" s="816">
        <v>4</v>
      </c>
      <c r="F371" s="816">
        <v>4</v>
      </c>
      <c r="G371" s="929">
        <v>4</v>
      </c>
      <c r="H371" s="569">
        <v>1</v>
      </c>
      <c r="I371" s="652">
        <f t="shared" si="13"/>
        <v>0.25</v>
      </c>
      <c r="J371" s="798" t="s">
        <v>378</v>
      </c>
      <c r="K371" s="658" t="s">
        <v>583</v>
      </c>
      <c r="M371" s="635"/>
      <c r="N371" s="832"/>
      <c r="O371" s="833"/>
    </row>
    <row r="372" spans="1:15" ht="12.75">
      <c r="A372" s="785" t="s">
        <v>666</v>
      </c>
      <c r="B372" s="815">
        <v>1</v>
      </c>
      <c r="C372" s="816">
        <v>1</v>
      </c>
      <c r="D372" s="816">
        <v>1</v>
      </c>
      <c r="E372" s="816">
        <v>1</v>
      </c>
      <c r="F372" s="816">
        <v>1</v>
      </c>
      <c r="G372" s="929">
        <v>1</v>
      </c>
      <c r="H372" s="569">
        <v>0</v>
      </c>
      <c r="I372" s="652" t="str">
        <f t="shared" si="13"/>
        <v>*</v>
      </c>
      <c r="J372" s="798" t="s">
        <v>337</v>
      </c>
      <c r="K372" s="658" t="s">
        <v>338</v>
      </c>
      <c r="M372" s="635"/>
      <c r="N372" s="824"/>
      <c r="O372" s="226"/>
    </row>
    <row r="373" spans="1:15" ht="12.75">
      <c r="A373" s="681" t="s">
        <v>666</v>
      </c>
      <c r="B373" s="683">
        <v>1</v>
      </c>
      <c r="C373" s="682">
        <v>1</v>
      </c>
      <c r="D373" s="682">
        <v>1</v>
      </c>
      <c r="E373" s="682">
        <v>1</v>
      </c>
      <c r="F373" s="682">
        <v>1</v>
      </c>
      <c r="G373" s="930">
        <v>1</v>
      </c>
      <c r="H373" s="569">
        <v>0</v>
      </c>
      <c r="I373" s="652" t="str">
        <f t="shared" si="13"/>
        <v>*</v>
      </c>
      <c r="J373" s="798" t="s">
        <v>381</v>
      </c>
      <c r="K373" s="658" t="s">
        <v>603</v>
      </c>
      <c r="M373" s="635"/>
      <c r="N373" s="824"/>
      <c r="O373" s="226"/>
    </row>
    <row r="374" spans="1:15" ht="12.75">
      <c r="A374" s="785" t="s">
        <v>666</v>
      </c>
      <c r="B374" s="815">
        <v>0</v>
      </c>
      <c r="C374" s="816">
        <v>0</v>
      </c>
      <c r="D374" s="816">
        <v>0</v>
      </c>
      <c r="E374" s="816">
        <v>0</v>
      </c>
      <c r="F374" s="816">
        <v>0</v>
      </c>
      <c r="G374" s="929">
        <v>0</v>
      </c>
      <c r="H374" s="569">
        <v>0</v>
      </c>
      <c r="I374" s="652" t="str">
        <f t="shared" si="13"/>
        <v>*</v>
      </c>
      <c r="J374" s="798" t="s">
        <v>383</v>
      </c>
      <c r="K374" s="658" t="s">
        <v>584</v>
      </c>
      <c r="M374" s="635"/>
      <c r="N374" s="824"/>
      <c r="O374" s="226"/>
    </row>
    <row r="375" spans="1:15" ht="12.75">
      <c r="A375" s="785" t="s">
        <v>666</v>
      </c>
      <c r="B375" s="815">
        <v>0</v>
      </c>
      <c r="C375" s="816">
        <v>0</v>
      </c>
      <c r="D375" s="816">
        <v>0</v>
      </c>
      <c r="E375" s="816">
        <v>0</v>
      </c>
      <c r="F375" s="816">
        <v>0</v>
      </c>
      <c r="G375" s="929">
        <v>0</v>
      </c>
      <c r="H375" s="569">
        <v>0</v>
      </c>
      <c r="I375" s="652" t="str">
        <f t="shared" si="13"/>
        <v>*</v>
      </c>
      <c r="J375" s="798" t="s">
        <v>404</v>
      </c>
      <c r="K375" s="658" t="s">
        <v>621</v>
      </c>
      <c r="M375" s="635"/>
      <c r="N375" s="824"/>
      <c r="O375" s="226"/>
    </row>
    <row r="376" spans="1:15" ht="12.75">
      <c r="A376" s="785" t="s">
        <v>666</v>
      </c>
      <c r="B376" s="815">
        <v>0</v>
      </c>
      <c r="C376" s="816">
        <v>0</v>
      </c>
      <c r="D376" s="816">
        <v>0</v>
      </c>
      <c r="E376" s="816">
        <v>0</v>
      </c>
      <c r="F376" s="816">
        <v>0</v>
      </c>
      <c r="G376" s="929">
        <v>0</v>
      </c>
      <c r="H376" s="569">
        <v>0</v>
      </c>
      <c r="I376" s="652" t="str">
        <f t="shared" si="13"/>
        <v>*</v>
      </c>
      <c r="J376" s="798" t="s">
        <v>332</v>
      </c>
      <c r="K376" s="658" t="s">
        <v>585</v>
      </c>
      <c r="M376" s="635"/>
      <c r="N376" s="824"/>
      <c r="O376" s="226"/>
    </row>
    <row r="377" spans="1:15" ht="12.75">
      <c r="A377" s="785" t="s">
        <v>666</v>
      </c>
      <c r="B377" s="815">
        <v>3</v>
      </c>
      <c r="C377" s="816">
        <v>3</v>
      </c>
      <c r="D377" s="816">
        <v>3</v>
      </c>
      <c r="E377" s="816">
        <v>3</v>
      </c>
      <c r="F377" s="816">
        <v>3</v>
      </c>
      <c r="G377" s="929">
        <v>3</v>
      </c>
      <c r="H377" s="569">
        <v>1</v>
      </c>
      <c r="I377" s="652">
        <f t="shared" si="13"/>
        <v>0.3333333333333333</v>
      </c>
      <c r="J377" s="798" t="s">
        <v>391</v>
      </c>
      <c r="K377" s="658" t="s">
        <v>589</v>
      </c>
      <c r="M377" s="635"/>
      <c r="N377" s="824"/>
      <c r="O377" s="226"/>
    </row>
    <row r="378" spans="1:15" ht="12.75">
      <c r="A378" s="681" t="s">
        <v>668</v>
      </c>
      <c r="B378" s="683">
        <v>0</v>
      </c>
      <c r="C378" s="682">
        <v>0</v>
      </c>
      <c r="D378" s="682">
        <v>0</v>
      </c>
      <c r="E378" s="682">
        <v>0</v>
      </c>
      <c r="F378" s="682">
        <v>0</v>
      </c>
      <c r="G378" s="930">
        <v>0</v>
      </c>
      <c r="H378" s="569">
        <v>0</v>
      </c>
      <c r="I378" s="652" t="str">
        <f t="shared" si="13"/>
        <v>*</v>
      </c>
      <c r="J378" s="798" t="s">
        <v>368</v>
      </c>
      <c r="K378" s="658" t="s">
        <v>616</v>
      </c>
      <c r="M378" s="635"/>
      <c r="N378" s="824"/>
      <c r="O378" s="226"/>
    </row>
    <row r="379" spans="1:15" ht="12.75">
      <c r="A379" s="681" t="s">
        <v>668</v>
      </c>
      <c r="B379" s="683">
        <v>0</v>
      </c>
      <c r="C379" s="682">
        <v>0</v>
      </c>
      <c r="D379" s="682">
        <v>0</v>
      </c>
      <c r="E379" s="682">
        <v>0</v>
      </c>
      <c r="F379" s="682">
        <v>0</v>
      </c>
      <c r="G379" s="930">
        <v>0</v>
      </c>
      <c r="H379" s="569">
        <v>0</v>
      </c>
      <c r="I379" s="652" t="str">
        <f t="shared" si="13"/>
        <v>*</v>
      </c>
      <c r="J379" s="798" t="s">
        <v>416</v>
      </c>
      <c r="K379" s="827" t="s">
        <v>636</v>
      </c>
      <c r="M379" s="635"/>
      <c r="N379" s="824"/>
      <c r="O379" s="8"/>
    </row>
    <row r="380" spans="1:15" ht="12.75">
      <c r="A380" s="681" t="s">
        <v>668</v>
      </c>
      <c r="B380" s="683">
        <v>20</v>
      </c>
      <c r="C380" s="682">
        <v>20</v>
      </c>
      <c r="D380" s="682">
        <v>20</v>
      </c>
      <c r="E380" s="682">
        <v>20</v>
      </c>
      <c r="F380" s="682">
        <v>20</v>
      </c>
      <c r="G380" s="930">
        <v>16</v>
      </c>
      <c r="H380" s="569">
        <v>17</v>
      </c>
      <c r="I380" s="652">
        <f t="shared" si="13"/>
        <v>1.0625</v>
      </c>
      <c r="J380" s="798" t="s">
        <v>361</v>
      </c>
      <c r="K380" s="658" t="s">
        <v>573</v>
      </c>
      <c r="M380" s="635"/>
      <c r="N380" s="824"/>
      <c r="O380" s="226"/>
    </row>
    <row r="381" spans="1:15" ht="12.75">
      <c r="A381" s="681" t="s">
        <v>668</v>
      </c>
      <c r="B381" s="683">
        <v>1</v>
      </c>
      <c r="C381" s="682">
        <v>1</v>
      </c>
      <c r="D381" s="682">
        <v>1</v>
      </c>
      <c r="E381" s="682">
        <v>1</v>
      </c>
      <c r="F381" s="682">
        <v>1</v>
      </c>
      <c r="G381" s="930">
        <v>1</v>
      </c>
      <c r="H381" s="569">
        <v>0</v>
      </c>
      <c r="I381" s="652" t="str">
        <f t="shared" si="13"/>
        <v>*</v>
      </c>
      <c r="J381" s="798" t="s">
        <v>418</v>
      </c>
      <c r="K381" s="658" t="s">
        <v>574</v>
      </c>
      <c r="M381" s="635"/>
      <c r="N381" s="824"/>
      <c r="O381" s="226"/>
    </row>
    <row r="382" spans="1:15" ht="12.75">
      <c r="A382" s="681" t="s">
        <v>668</v>
      </c>
      <c r="B382" s="683">
        <v>0</v>
      </c>
      <c r="C382" s="682">
        <v>0</v>
      </c>
      <c r="D382" s="682">
        <v>0</v>
      </c>
      <c r="E382" s="682">
        <v>0</v>
      </c>
      <c r="F382" s="682">
        <v>0</v>
      </c>
      <c r="G382" s="930">
        <v>0</v>
      </c>
      <c r="H382" s="569">
        <v>0</v>
      </c>
      <c r="I382" s="652" t="str">
        <f t="shared" si="13"/>
        <v>*</v>
      </c>
      <c r="J382" s="798" t="s">
        <v>366</v>
      </c>
      <c r="K382" s="658" t="s">
        <v>594</v>
      </c>
      <c r="M382" s="635"/>
      <c r="N382" s="824"/>
      <c r="O382" s="226"/>
    </row>
    <row r="383" spans="1:15" ht="12.75">
      <c r="A383" s="681" t="s">
        <v>668</v>
      </c>
      <c r="B383" s="683">
        <v>8</v>
      </c>
      <c r="C383" s="682">
        <v>8</v>
      </c>
      <c r="D383" s="682">
        <v>8</v>
      </c>
      <c r="E383" s="682">
        <v>8</v>
      </c>
      <c r="F383" s="682">
        <v>8</v>
      </c>
      <c r="G383" s="930">
        <v>10</v>
      </c>
      <c r="H383" s="569">
        <v>11</v>
      </c>
      <c r="I383" s="652">
        <f t="shared" si="13"/>
        <v>1.1</v>
      </c>
      <c r="J383" s="798" t="s">
        <v>420</v>
      </c>
      <c r="K383" s="658" t="s">
        <v>575</v>
      </c>
      <c r="M383" s="635"/>
      <c r="N383" s="824"/>
      <c r="O383" s="226"/>
    </row>
    <row r="384" spans="1:15" ht="12.75">
      <c r="A384" s="681" t="s">
        <v>668</v>
      </c>
      <c r="B384" s="683">
        <v>120</v>
      </c>
      <c r="C384" s="682">
        <v>120</v>
      </c>
      <c r="D384" s="682">
        <v>120</v>
      </c>
      <c r="E384" s="682">
        <v>120</v>
      </c>
      <c r="F384" s="682">
        <v>120</v>
      </c>
      <c r="G384" s="930">
        <v>120</v>
      </c>
      <c r="H384" s="569">
        <v>120</v>
      </c>
      <c r="I384" s="652">
        <f t="shared" si="13"/>
        <v>1</v>
      </c>
      <c r="J384" s="798" t="s">
        <v>372</v>
      </c>
      <c r="K384" s="658" t="s">
        <v>576</v>
      </c>
      <c r="M384" s="635"/>
      <c r="N384" s="824"/>
      <c r="O384" s="226"/>
    </row>
    <row r="385" spans="1:15" ht="12.75">
      <c r="A385" s="681" t="s">
        <v>668</v>
      </c>
      <c r="B385" s="683">
        <v>0</v>
      </c>
      <c r="C385" s="682">
        <v>0</v>
      </c>
      <c r="D385" s="682">
        <v>0</v>
      </c>
      <c r="E385" s="682">
        <v>0</v>
      </c>
      <c r="F385" s="682">
        <v>0</v>
      </c>
      <c r="G385" s="930">
        <v>0</v>
      </c>
      <c r="H385" s="569">
        <v>0</v>
      </c>
      <c r="I385" s="652" t="str">
        <f t="shared" si="13"/>
        <v>*</v>
      </c>
      <c r="J385" s="798" t="s">
        <v>424</v>
      </c>
      <c r="K385" s="658" t="s">
        <v>577</v>
      </c>
      <c r="M385" s="635"/>
      <c r="N385" s="824"/>
      <c r="O385" s="226"/>
    </row>
    <row r="386" spans="1:15" ht="12.75">
      <c r="A386" s="681" t="s">
        <v>668</v>
      </c>
      <c r="B386" s="683">
        <v>0</v>
      </c>
      <c r="C386" s="682">
        <v>0</v>
      </c>
      <c r="D386" s="682">
        <v>0</v>
      </c>
      <c r="E386" s="682">
        <v>0</v>
      </c>
      <c r="F386" s="682">
        <v>0</v>
      </c>
      <c r="G386" s="930">
        <v>0</v>
      </c>
      <c r="H386" s="569">
        <v>0</v>
      </c>
      <c r="I386" s="652" t="str">
        <f t="shared" si="13"/>
        <v>*</v>
      </c>
      <c r="J386" s="798" t="s">
        <v>370</v>
      </c>
      <c r="K386" s="658" t="s">
        <v>643</v>
      </c>
      <c r="M386" s="635"/>
      <c r="N386" s="824"/>
      <c r="O386" s="226"/>
    </row>
    <row r="387" spans="1:15" ht="12.75">
      <c r="A387" s="681" t="s">
        <v>668</v>
      </c>
      <c r="B387" s="683">
        <v>0</v>
      </c>
      <c r="C387" s="682">
        <v>0</v>
      </c>
      <c r="D387" s="682">
        <v>0</v>
      </c>
      <c r="E387" s="682">
        <v>0</v>
      </c>
      <c r="F387" s="682">
        <v>0</v>
      </c>
      <c r="G387" s="930">
        <v>0</v>
      </c>
      <c r="H387" s="569">
        <v>0</v>
      </c>
      <c r="I387" s="652" t="str">
        <f t="shared" si="13"/>
        <v>*</v>
      </c>
      <c r="J387" s="798" t="s">
        <v>599</v>
      </c>
      <c r="K387" s="658" t="s">
        <v>600</v>
      </c>
      <c r="M387" s="635"/>
      <c r="N387" s="824"/>
      <c r="O387" s="226"/>
    </row>
    <row r="388" spans="1:15" ht="12.75">
      <c r="A388" s="681" t="s">
        <v>668</v>
      </c>
      <c r="B388" s="825">
        <v>0</v>
      </c>
      <c r="C388" s="828">
        <v>7</v>
      </c>
      <c r="D388" s="828">
        <v>10</v>
      </c>
      <c r="E388" s="828">
        <v>10</v>
      </c>
      <c r="F388" s="828">
        <v>10</v>
      </c>
      <c r="G388" s="935">
        <v>11</v>
      </c>
      <c r="H388" s="569">
        <v>9</v>
      </c>
      <c r="I388" s="652">
        <f t="shared" si="13"/>
        <v>0.8181818181818182</v>
      </c>
      <c r="J388" s="798" t="s">
        <v>557</v>
      </c>
      <c r="K388" s="790" t="s">
        <v>558</v>
      </c>
      <c r="M388" s="635"/>
      <c r="N388" s="832"/>
      <c r="O388" s="834"/>
    </row>
    <row r="389" spans="1:15" ht="12.75">
      <c r="A389" s="681" t="s">
        <v>668</v>
      </c>
      <c r="B389" s="683">
        <v>0</v>
      </c>
      <c r="C389" s="682">
        <v>0</v>
      </c>
      <c r="D389" s="682">
        <v>0</v>
      </c>
      <c r="E389" s="682">
        <v>0</v>
      </c>
      <c r="F389" s="682">
        <v>0</v>
      </c>
      <c r="G389" s="930">
        <v>0</v>
      </c>
      <c r="H389" s="569">
        <v>0</v>
      </c>
      <c r="I389" s="652" t="str">
        <f t="shared" si="13"/>
        <v>*</v>
      </c>
      <c r="J389" s="798" t="s">
        <v>560</v>
      </c>
      <c r="K389" s="658" t="s">
        <v>579</v>
      </c>
      <c r="M389" s="635"/>
      <c r="N389" s="824"/>
      <c r="O389" s="226"/>
    </row>
    <row r="390" spans="1:15" ht="12.75">
      <c r="A390" s="681" t="s">
        <v>668</v>
      </c>
      <c r="B390" s="683">
        <v>0</v>
      </c>
      <c r="C390" s="682">
        <v>0</v>
      </c>
      <c r="D390" s="682">
        <v>0</v>
      </c>
      <c r="E390" s="682">
        <v>0</v>
      </c>
      <c r="F390" s="682">
        <v>8</v>
      </c>
      <c r="G390" s="930">
        <v>8</v>
      </c>
      <c r="H390" s="569">
        <v>0</v>
      </c>
      <c r="I390" s="652" t="str">
        <f t="shared" si="13"/>
        <v>*</v>
      </c>
      <c r="J390" s="798" t="s">
        <v>431</v>
      </c>
      <c r="K390" s="658" t="s">
        <v>580</v>
      </c>
      <c r="M390" s="635"/>
      <c r="N390" s="824"/>
      <c r="O390" s="226"/>
    </row>
    <row r="391" spans="1:15" ht="12.75">
      <c r="A391" s="681" t="s">
        <v>668</v>
      </c>
      <c r="B391" s="683">
        <v>0</v>
      </c>
      <c r="C391" s="682">
        <v>0</v>
      </c>
      <c r="D391" s="682">
        <v>0</v>
      </c>
      <c r="E391" s="682">
        <v>0</v>
      </c>
      <c r="F391" s="682">
        <v>0</v>
      </c>
      <c r="G391" s="930">
        <v>0</v>
      </c>
      <c r="H391" s="569">
        <v>8</v>
      </c>
      <c r="I391" s="652" t="str">
        <f t="shared" si="13"/>
        <v>*</v>
      </c>
      <c r="J391" s="798" t="s">
        <v>644</v>
      </c>
      <c r="K391" s="658" t="s">
        <v>661</v>
      </c>
      <c r="M391" s="635"/>
      <c r="N391" s="824"/>
      <c r="O391" s="226"/>
    </row>
    <row r="392" spans="1:15" ht="12.75">
      <c r="A392" s="681" t="s">
        <v>668</v>
      </c>
      <c r="B392" s="683">
        <v>0</v>
      </c>
      <c r="C392" s="682">
        <v>0</v>
      </c>
      <c r="D392" s="682">
        <v>0</v>
      </c>
      <c r="E392" s="682">
        <v>0</v>
      </c>
      <c r="F392" s="682">
        <v>0</v>
      </c>
      <c r="G392" s="930">
        <v>0</v>
      </c>
      <c r="H392" s="569">
        <v>0</v>
      </c>
      <c r="I392" s="652" t="str">
        <f t="shared" si="13"/>
        <v>*</v>
      </c>
      <c r="J392" s="798" t="s">
        <v>484</v>
      </c>
      <c r="K392" s="658" t="s">
        <v>667</v>
      </c>
      <c r="M392" s="635"/>
      <c r="N392" s="824"/>
      <c r="O392" s="226"/>
    </row>
    <row r="393" spans="1:15" ht="12.75">
      <c r="A393" s="681" t="s">
        <v>668</v>
      </c>
      <c r="B393" s="683">
        <v>10</v>
      </c>
      <c r="C393" s="682">
        <v>10</v>
      </c>
      <c r="D393" s="682">
        <v>10</v>
      </c>
      <c r="E393" s="682">
        <v>10</v>
      </c>
      <c r="F393" s="682">
        <v>10</v>
      </c>
      <c r="G393" s="930">
        <v>10</v>
      </c>
      <c r="H393" s="569">
        <v>9</v>
      </c>
      <c r="I393" s="652">
        <f t="shared" si="13"/>
        <v>0.9</v>
      </c>
      <c r="J393" s="798" t="s">
        <v>473</v>
      </c>
      <c r="K393" s="658" t="s">
        <v>581</v>
      </c>
      <c r="M393" s="635"/>
      <c r="N393" s="824"/>
      <c r="O393" s="226"/>
    </row>
    <row r="394" spans="1:15" ht="12.75">
      <c r="A394" s="681" t="s">
        <v>668</v>
      </c>
      <c r="B394" s="683">
        <v>0</v>
      </c>
      <c r="C394" s="682">
        <v>0</v>
      </c>
      <c r="D394" s="682">
        <v>0</v>
      </c>
      <c r="E394" s="682">
        <v>0</v>
      </c>
      <c r="F394" s="682">
        <v>0</v>
      </c>
      <c r="G394" s="930">
        <v>0</v>
      </c>
      <c r="H394" s="569">
        <v>0</v>
      </c>
      <c r="I394" s="652" t="str">
        <f t="shared" si="13"/>
        <v>*</v>
      </c>
      <c r="J394" s="798" t="s">
        <v>343</v>
      </c>
      <c r="K394" s="658" t="s">
        <v>582</v>
      </c>
      <c r="M394" s="635"/>
      <c r="N394" s="824"/>
      <c r="O394" s="226"/>
    </row>
    <row r="395" spans="1:15" ht="12.75">
      <c r="A395" s="681" t="s">
        <v>668</v>
      </c>
      <c r="B395" s="683">
        <v>19</v>
      </c>
      <c r="C395" s="682">
        <v>19</v>
      </c>
      <c r="D395" s="682">
        <v>19</v>
      </c>
      <c r="E395" s="682">
        <v>19</v>
      </c>
      <c r="F395" s="682">
        <v>19</v>
      </c>
      <c r="G395" s="930">
        <v>19</v>
      </c>
      <c r="H395" s="569">
        <v>24</v>
      </c>
      <c r="I395" s="652">
        <f t="shared" si="13"/>
        <v>1.263157894736842</v>
      </c>
      <c r="J395" s="798" t="s">
        <v>378</v>
      </c>
      <c r="K395" s="658" t="s">
        <v>583</v>
      </c>
      <c r="M395" s="635"/>
      <c r="N395" s="824"/>
      <c r="O395" s="226"/>
    </row>
    <row r="396" spans="1:15" ht="12.75">
      <c r="A396" s="681" t="s">
        <v>668</v>
      </c>
      <c r="B396" s="683">
        <v>65</v>
      </c>
      <c r="C396" s="682">
        <v>65</v>
      </c>
      <c r="D396" s="682">
        <v>65</v>
      </c>
      <c r="E396" s="682">
        <v>40</v>
      </c>
      <c r="F396" s="682">
        <v>40</v>
      </c>
      <c r="G396" s="930">
        <v>40</v>
      </c>
      <c r="H396" s="569">
        <v>42</v>
      </c>
      <c r="I396" s="652">
        <f t="shared" si="13"/>
        <v>1.05</v>
      </c>
      <c r="J396" s="798" t="s">
        <v>383</v>
      </c>
      <c r="K396" s="658" t="s">
        <v>584</v>
      </c>
      <c r="M396" s="635"/>
      <c r="N396" s="824"/>
      <c r="O396" s="226"/>
    </row>
    <row r="397" spans="1:15" ht="12.75">
      <c r="A397" s="681" t="s">
        <v>668</v>
      </c>
      <c r="B397" s="683">
        <v>0</v>
      </c>
      <c r="C397" s="682">
        <v>0</v>
      </c>
      <c r="D397" s="682">
        <v>0</v>
      </c>
      <c r="E397" s="682">
        <v>0</v>
      </c>
      <c r="F397" s="682">
        <v>0</v>
      </c>
      <c r="G397" s="930">
        <v>0</v>
      </c>
      <c r="H397" s="569">
        <v>0</v>
      </c>
      <c r="I397" s="652" t="str">
        <f t="shared" si="13"/>
        <v>*</v>
      </c>
      <c r="J397" s="798" t="s">
        <v>604</v>
      </c>
      <c r="K397" s="658" t="s">
        <v>605</v>
      </c>
      <c r="M397" s="635"/>
      <c r="N397" s="824"/>
      <c r="O397" s="226"/>
    </row>
    <row r="398" spans="1:15" ht="12.75">
      <c r="A398" s="681" t="s">
        <v>668</v>
      </c>
      <c r="B398" s="683">
        <v>2</v>
      </c>
      <c r="C398" s="682">
        <v>2</v>
      </c>
      <c r="D398" s="682">
        <v>2</v>
      </c>
      <c r="E398" s="682">
        <v>2</v>
      </c>
      <c r="F398" s="682">
        <v>2</v>
      </c>
      <c r="G398" s="930">
        <v>2</v>
      </c>
      <c r="H398" s="569">
        <v>1</v>
      </c>
      <c r="I398" s="652">
        <f t="shared" si="13"/>
        <v>0.5</v>
      </c>
      <c r="J398" s="798" t="s">
        <v>437</v>
      </c>
      <c r="K398" s="658" t="s">
        <v>438</v>
      </c>
      <c r="M398" s="635"/>
      <c r="N398" s="824"/>
      <c r="O398" s="226"/>
    </row>
    <row r="399" spans="1:15" ht="12.75">
      <c r="A399" s="681" t="s">
        <v>668</v>
      </c>
      <c r="B399" s="683">
        <v>0</v>
      </c>
      <c r="C399" s="682">
        <v>0</v>
      </c>
      <c r="D399" s="682">
        <v>0</v>
      </c>
      <c r="E399" s="682">
        <v>0</v>
      </c>
      <c r="F399" s="682">
        <v>0</v>
      </c>
      <c r="G399" s="930">
        <v>0</v>
      </c>
      <c r="H399" s="569">
        <v>0</v>
      </c>
      <c r="I399" s="652" t="str">
        <f t="shared" si="13"/>
        <v>*</v>
      </c>
      <c r="J399" s="798" t="s">
        <v>346</v>
      </c>
      <c r="K399" s="658" t="s">
        <v>347</v>
      </c>
      <c r="M399" s="635"/>
      <c r="N399" s="824"/>
      <c r="O399" s="226"/>
    </row>
    <row r="400" spans="1:15" ht="12.75">
      <c r="A400" s="681" t="s">
        <v>668</v>
      </c>
      <c r="B400" s="683">
        <v>6</v>
      </c>
      <c r="C400" s="682">
        <v>6</v>
      </c>
      <c r="D400" s="682">
        <v>3</v>
      </c>
      <c r="E400" s="682">
        <v>3</v>
      </c>
      <c r="F400" s="682">
        <v>3</v>
      </c>
      <c r="G400" s="930">
        <v>3</v>
      </c>
      <c r="H400" s="569">
        <v>4</v>
      </c>
      <c r="I400" s="652">
        <f t="shared" si="13"/>
        <v>1.3333333333333333</v>
      </c>
      <c r="J400" s="798" t="s">
        <v>332</v>
      </c>
      <c r="K400" s="658" t="s">
        <v>585</v>
      </c>
      <c r="M400" s="635"/>
      <c r="N400" s="824"/>
      <c r="O400" s="226"/>
    </row>
    <row r="401" spans="1:15" ht="12.75">
      <c r="A401" s="681" t="s">
        <v>668</v>
      </c>
      <c r="B401" s="683">
        <v>0</v>
      </c>
      <c r="C401" s="682">
        <v>0</v>
      </c>
      <c r="D401" s="682">
        <v>0</v>
      </c>
      <c r="E401" s="682">
        <v>0</v>
      </c>
      <c r="F401" s="682">
        <v>0</v>
      </c>
      <c r="G401" s="930">
        <v>0</v>
      </c>
      <c r="H401" s="569">
        <v>0</v>
      </c>
      <c r="I401" s="652" t="str">
        <f t="shared" si="13"/>
        <v>*</v>
      </c>
      <c r="J401" s="798" t="s">
        <v>442</v>
      </c>
      <c r="K401" s="658" t="s">
        <v>606</v>
      </c>
      <c r="M401" s="635"/>
      <c r="N401" s="824"/>
      <c r="O401" s="226"/>
    </row>
    <row r="402" spans="1:15" ht="12.75">
      <c r="A402" s="681" t="s">
        <v>668</v>
      </c>
      <c r="B402" s="683">
        <v>0</v>
      </c>
      <c r="C402" s="682">
        <v>0</v>
      </c>
      <c r="D402" s="682">
        <v>0</v>
      </c>
      <c r="E402" s="682">
        <v>0</v>
      </c>
      <c r="F402" s="682">
        <v>0</v>
      </c>
      <c r="G402" s="930">
        <v>0</v>
      </c>
      <c r="H402" s="569">
        <v>0</v>
      </c>
      <c r="I402" s="652" t="str">
        <f t="shared" si="13"/>
        <v>*</v>
      </c>
      <c r="J402" s="798" t="s">
        <v>444</v>
      </c>
      <c r="K402" s="648" t="s">
        <v>445</v>
      </c>
      <c r="M402" s="635"/>
      <c r="N402" s="824"/>
      <c r="O402" s="226"/>
    </row>
    <row r="403" spans="1:15" ht="12.75">
      <c r="A403" s="681" t="s">
        <v>668</v>
      </c>
      <c r="B403" s="683">
        <v>0</v>
      </c>
      <c r="C403" s="682">
        <v>0</v>
      </c>
      <c r="D403" s="682">
        <v>0</v>
      </c>
      <c r="E403" s="682">
        <v>0</v>
      </c>
      <c r="F403" s="682">
        <v>0</v>
      </c>
      <c r="G403" s="930">
        <v>0</v>
      </c>
      <c r="H403" s="569">
        <v>0</v>
      </c>
      <c r="I403" s="652" t="str">
        <f t="shared" si="13"/>
        <v>*</v>
      </c>
      <c r="J403" s="798" t="s">
        <v>446</v>
      </c>
      <c r="K403" s="658" t="s">
        <v>586</v>
      </c>
      <c r="M403" s="635"/>
      <c r="N403" s="824"/>
      <c r="O403" s="226"/>
    </row>
    <row r="404" spans="1:15" ht="12.75">
      <c r="A404" s="681" t="s">
        <v>668</v>
      </c>
      <c r="B404" s="683">
        <v>0</v>
      </c>
      <c r="C404" s="682">
        <v>0</v>
      </c>
      <c r="D404" s="682">
        <v>0</v>
      </c>
      <c r="E404" s="682">
        <v>0</v>
      </c>
      <c r="F404" s="682">
        <v>0</v>
      </c>
      <c r="G404" s="930">
        <v>0</v>
      </c>
      <c r="H404" s="569">
        <v>0</v>
      </c>
      <c r="I404" s="652" t="str">
        <f t="shared" si="13"/>
        <v>*</v>
      </c>
      <c r="J404" s="798" t="s">
        <v>486</v>
      </c>
      <c r="K404" s="658" t="s">
        <v>487</v>
      </c>
      <c r="M404" s="635"/>
      <c r="N404" s="824"/>
      <c r="O404" s="226"/>
    </row>
    <row r="405" spans="1:15" ht="12.75">
      <c r="A405" s="681" t="s">
        <v>668</v>
      </c>
      <c r="B405" s="683">
        <v>0</v>
      </c>
      <c r="C405" s="682">
        <v>0</v>
      </c>
      <c r="D405" s="682">
        <v>0</v>
      </c>
      <c r="E405" s="682">
        <v>0</v>
      </c>
      <c r="F405" s="682">
        <v>0</v>
      </c>
      <c r="G405" s="930">
        <v>0</v>
      </c>
      <c r="H405" s="569">
        <v>2</v>
      </c>
      <c r="I405" s="652" t="str">
        <f t="shared" si="13"/>
        <v>*</v>
      </c>
      <c r="J405" s="798" t="s">
        <v>389</v>
      </c>
      <c r="K405" s="658" t="s">
        <v>588</v>
      </c>
      <c r="M405" s="635"/>
      <c r="N405" s="824"/>
      <c r="O405" s="226"/>
    </row>
    <row r="406" spans="1:15" ht="12.75">
      <c r="A406" s="681" t="s">
        <v>668</v>
      </c>
      <c r="B406" s="683">
        <v>10</v>
      </c>
      <c r="C406" s="682">
        <v>10</v>
      </c>
      <c r="D406" s="682">
        <v>10</v>
      </c>
      <c r="E406" s="682">
        <v>10</v>
      </c>
      <c r="F406" s="682">
        <v>10</v>
      </c>
      <c r="G406" s="930">
        <v>4</v>
      </c>
      <c r="H406" s="569">
        <v>2</v>
      </c>
      <c r="I406" s="652">
        <f t="shared" si="13"/>
        <v>0.5</v>
      </c>
      <c r="J406" s="798" t="s">
        <v>391</v>
      </c>
      <c r="K406" s="658" t="s">
        <v>589</v>
      </c>
      <c r="M406" s="635"/>
      <c r="N406" s="824"/>
      <c r="O406" s="226"/>
    </row>
    <row r="407" spans="1:15" ht="12.75">
      <c r="A407" s="681" t="s">
        <v>669</v>
      </c>
      <c r="B407" s="683">
        <v>0</v>
      </c>
      <c r="C407" s="682">
        <v>0</v>
      </c>
      <c r="D407" s="682">
        <v>0</v>
      </c>
      <c r="E407" s="682">
        <v>0</v>
      </c>
      <c r="F407" s="682">
        <v>0</v>
      </c>
      <c r="G407" s="930">
        <v>0</v>
      </c>
      <c r="H407" s="569">
        <v>23</v>
      </c>
      <c r="I407" s="652" t="str">
        <f t="shared" si="13"/>
        <v>*</v>
      </c>
      <c r="J407" s="798" t="s">
        <v>329</v>
      </c>
      <c r="K407" s="658" t="s">
        <v>670</v>
      </c>
      <c r="M407" s="635"/>
      <c r="N407" s="824"/>
      <c r="O407" s="226"/>
    </row>
    <row r="408" spans="1:15" ht="12.75">
      <c r="A408" s="681" t="s">
        <v>669</v>
      </c>
      <c r="B408" s="683">
        <v>100</v>
      </c>
      <c r="C408" s="682">
        <v>100</v>
      </c>
      <c r="D408" s="682">
        <v>100</v>
      </c>
      <c r="E408" s="682">
        <v>100</v>
      </c>
      <c r="F408" s="682">
        <v>100</v>
      </c>
      <c r="G408" s="930">
        <v>100</v>
      </c>
      <c r="H408" s="569">
        <v>75</v>
      </c>
      <c r="I408" s="652">
        <f t="shared" si="13"/>
        <v>0.75</v>
      </c>
      <c r="J408" s="798" t="s">
        <v>372</v>
      </c>
      <c r="K408" s="658" t="s">
        <v>576</v>
      </c>
      <c r="M408" s="635"/>
      <c r="N408" s="824"/>
      <c r="O408" s="226"/>
    </row>
    <row r="409" spans="1:15" ht="12.75">
      <c r="A409" s="681" t="s">
        <v>669</v>
      </c>
      <c r="B409" s="683">
        <v>540</v>
      </c>
      <c r="C409" s="682">
        <v>540</v>
      </c>
      <c r="D409" s="682">
        <v>540</v>
      </c>
      <c r="E409" s="682">
        <v>540</v>
      </c>
      <c r="F409" s="682">
        <v>540</v>
      </c>
      <c r="G409" s="930">
        <v>540</v>
      </c>
      <c r="H409" s="569">
        <v>576</v>
      </c>
      <c r="I409" s="652">
        <f t="shared" si="13"/>
        <v>1.0666666666666667</v>
      </c>
      <c r="J409" s="798" t="s">
        <v>422</v>
      </c>
      <c r="K409" s="658" t="s">
        <v>423</v>
      </c>
      <c r="M409" s="635"/>
      <c r="N409" s="824"/>
      <c r="O409" s="226"/>
    </row>
    <row r="410" spans="1:15" ht="12.75">
      <c r="A410" s="681" t="s">
        <v>669</v>
      </c>
      <c r="B410" s="683">
        <v>0</v>
      </c>
      <c r="C410" s="682">
        <v>0</v>
      </c>
      <c r="D410" s="682">
        <v>0</v>
      </c>
      <c r="E410" s="682">
        <v>0</v>
      </c>
      <c r="F410" s="682">
        <v>0</v>
      </c>
      <c r="G410" s="930">
        <v>0</v>
      </c>
      <c r="H410" s="569">
        <v>0</v>
      </c>
      <c r="I410" s="652" t="str">
        <f t="shared" si="13"/>
        <v>*</v>
      </c>
      <c r="J410" s="798" t="s">
        <v>560</v>
      </c>
      <c r="K410" s="658" t="s">
        <v>579</v>
      </c>
      <c r="M410" s="635"/>
      <c r="N410" s="824"/>
      <c r="O410" s="226"/>
    </row>
    <row r="411" spans="1:15" ht="12.75">
      <c r="A411" s="681" t="s">
        <v>669</v>
      </c>
      <c r="B411" s="683">
        <v>0</v>
      </c>
      <c r="C411" s="682">
        <v>0</v>
      </c>
      <c r="D411" s="682">
        <v>0</v>
      </c>
      <c r="E411" s="682">
        <v>0</v>
      </c>
      <c r="F411" s="682">
        <v>0</v>
      </c>
      <c r="G411" s="930">
        <v>0</v>
      </c>
      <c r="H411" s="569">
        <v>0</v>
      </c>
      <c r="I411" s="652" t="str">
        <f t="shared" si="13"/>
        <v>*</v>
      </c>
      <c r="J411" s="798" t="s">
        <v>431</v>
      </c>
      <c r="K411" s="658" t="s">
        <v>580</v>
      </c>
      <c r="M411" s="835"/>
      <c r="N411" s="824"/>
      <c r="O411" s="226"/>
    </row>
    <row r="412" spans="1:15" ht="12.75">
      <c r="A412" s="681" t="s">
        <v>669</v>
      </c>
      <c r="B412" s="683">
        <v>0</v>
      </c>
      <c r="C412" s="682">
        <v>0</v>
      </c>
      <c r="D412" s="682">
        <v>0</v>
      </c>
      <c r="E412" s="682">
        <v>0</v>
      </c>
      <c r="F412" s="682">
        <v>0</v>
      </c>
      <c r="G412" s="930">
        <v>0</v>
      </c>
      <c r="H412" s="569">
        <v>0</v>
      </c>
      <c r="I412" s="652" t="str">
        <f t="shared" si="13"/>
        <v>*</v>
      </c>
      <c r="J412" s="798" t="s">
        <v>343</v>
      </c>
      <c r="K412" s="658" t="s">
        <v>582</v>
      </c>
      <c r="M412" s="635"/>
      <c r="N412" s="824"/>
      <c r="O412" s="226"/>
    </row>
    <row r="413" spans="1:15" ht="12.75">
      <c r="A413" s="681" t="s">
        <v>669</v>
      </c>
      <c r="B413" s="683">
        <v>34</v>
      </c>
      <c r="C413" s="682">
        <v>34</v>
      </c>
      <c r="D413" s="682">
        <v>34</v>
      </c>
      <c r="E413" s="682">
        <v>34</v>
      </c>
      <c r="F413" s="682">
        <v>34</v>
      </c>
      <c r="G413" s="930">
        <v>24</v>
      </c>
      <c r="H413" s="569">
        <v>21</v>
      </c>
      <c r="I413" s="652">
        <f t="shared" si="13"/>
        <v>0.875</v>
      </c>
      <c r="J413" s="798" t="s">
        <v>490</v>
      </c>
      <c r="K413" s="658" t="s">
        <v>590</v>
      </c>
      <c r="M413" s="635"/>
      <c r="N413" s="824"/>
      <c r="O413" s="226"/>
    </row>
    <row r="414" spans="1:15" ht="12.75">
      <c r="A414" s="681" t="s">
        <v>669</v>
      </c>
      <c r="B414" s="683">
        <v>12</v>
      </c>
      <c r="C414" s="682">
        <v>12</v>
      </c>
      <c r="D414" s="682">
        <v>12</v>
      </c>
      <c r="E414" s="682">
        <v>12</v>
      </c>
      <c r="F414" s="682">
        <v>12</v>
      </c>
      <c r="G414" s="930">
        <v>12</v>
      </c>
      <c r="H414" s="569">
        <v>5</v>
      </c>
      <c r="I414" s="652">
        <f t="shared" si="13"/>
        <v>0.4166666666666667</v>
      </c>
      <c r="J414" s="798" t="s">
        <v>378</v>
      </c>
      <c r="K414" s="658" t="s">
        <v>583</v>
      </c>
      <c r="M414" s="635"/>
      <c r="N414" s="824"/>
      <c r="O414" s="226"/>
    </row>
    <row r="415" spans="1:15" ht="12.75">
      <c r="A415" s="681" t="s">
        <v>669</v>
      </c>
      <c r="B415" s="683">
        <v>0</v>
      </c>
      <c r="C415" s="682">
        <v>0</v>
      </c>
      <c r="D415" s="682">
        <v>0</v>
      </c>
      <c r="E415" s="682">
        <v>0</v>
      </c>
      <c r="F415" s="682">
        <v>0</v>
      </c>
      <c r="G415" s="930">
        <v>0</v>
      </c>
      <c r="H415" s="569">
        <v>0</v>
      </c>
      <c r="I415" s="652" t="str">
        <f t="shared" si="13"/>
        <v>*</v>
      </c>
      <c r="J415" s="798" t="s">
        <v>383</v>
      </c>
      <c r="K415" s="658" t="s">
        <v>584</v>
      </c>
      <c r="M415" s="635"/>
      <c r="N415" s="824"/>
      <c r="O415" s="226"/>
    </row>
    <row r="416" spans="1:15" ht="12.75">
      <c r="A416" s="681" t="s">
        <v>669</v>
      </c>
      <c r="B416" s="683">
        <v>0</v>
      </c>
      <c r="C416" s="682">
        <v>0</v>
      </c>
      <c r="D416" s="682">
        <v>0</v>
      </c>
      <c r="E416" s="682">
        <v>0</v>
      </c>
      <c r="F416" s="682">
        <v>0</v>
      </c>
      <c r="G416" s="930">
        <v>0</v>
      </c>
      <c r="H416" s="569">
        <v>0</v>
      </c>
      <c r="I416" s="652" t="str">
        <f t="shared" si="13"/>
        <v>*</v>
      </c>
      <c r="J416" s="798" t="s">
        <v>404</v>
      </c>
      <c r="K416" s="658" t="s">
        <v>621</v>
      </c>
      <c r="M416" s="635"/>
      <c r="N416" s="824"/>
      <c r="O416" s="226"/>
    </row>
    <row r="417" spans="1:15" ht="12.75">
      <c r="A417" s="681" t="s">
        <v>671</v>
      </c>
      <c r="B417" s="683">
        <v>0</v>
      </c>
      <c r="C417" s="682">
        <v>0</v>
      </c>
      <c r="D417" s="682">
        <v>0</v>
      </c>
      <c r="E417" s="682">
        <v>0</v>
      </c>
      <c r="F417" s="682">
        <v>0</v>
      </c>
      <c r="G417" s="930">
        <v>0</v>
      </c>
      <c r="H417" s="569">
        <v>0</v>
      </c>
      <c r="I417" s="652" t="str">
        <f t="shared" si="13"/>
        <v>*</v>
      </c>
      <c r="J417" s="798" t="s">
        <v>374</v>
      </c>
      <c r="K417" s="658" t="s">
        <v>375</v>
      </c>
      <c r="M417" s="635"/>
      <c r="N417" s="824"/>
      <c r="O417" s="226"/>
    </row>
    <row r="418" spans="1:15" ht="12.75">
      <c r="A418" s="681" t="s">
        <v>672</v>
      </c>
      <c r="B418" s="683">
        <v>317</v>
      </c>
      <c r="C418" s="682">
        <v>317</v>
      </c>
      <c r="D418" s="682">
        <v>317</v>
      </c>
      <c r="E418" s="682">
        <v>317</v>
      </c>
      <c r="F418" s="682">
        <v>317</v>
      </c>
      <c r="G418" s="930">
        <v>317</v>
      </c>
      <c r="H418" s="569">
        <v>287</v>
      </c>
      <c r="I418" s="652">
        <f t="shared" si="13"/>
        <v>0.9053627760252366</v>
      </c>
      <c r="J418" s="798" t="s">
        <v>372</v>
      </c>
      <c r="K418" s="658" t="s">
        <v>576</v>
      </c>
      <c r="M418" s="635"/>
      <c r="N418" s="824"/>
      <c r="O418" s="226"/>
    </row>
    <row r="419" spans="1:15" ht="12.75">
      <c r="A419" s="681" t="s">
        <v>672</v>
      </c>
      <c r="B419" s="683">
        <v>0</v>
      </c>
      <c r="C419" s="682">
        <v>0</v>
      </c>
      <c r="D419" s="682">
        <v>0</v>
      </c>
      <c r="E419" s="682">
        <v>0</v>
      </c>
      <c r="F419" s="682">
        <v>0</v>
      </c>
      <c r="G419" s="930">
        <v>0</v>
      </c>
      <c r="H419" s="569">
        <v>0</v>
      </c>
      <c r="I419" s="652" t="str">
        <f t="shared" si="13"/>
        <v>*</v>
      </c>
      <c r="J419" s="798" t="s">
        <v>422</v>
      </c>
      <c r="K419" s="658" t="s">
        <v>423</v>
      </c>
      <c r="M419" s="635"/>
      <c r="N419" s="824"/>
      <c r="O419" s="226"/>
    </row>
    <row r="420" spans="1:15" ht="12.75">
      <c r="A420" s="681" t="s">
        <v>672</v>
      </c>
      <c r="B420" s="683">
        <v>20</v>
      </c>
      <c r="C420" s="682">
        <v>20</v>
      </c>
      <c r="D420" s="682">
        <v>20</v>
      </c>
      <c r="E420" s="682">
        <v>20</v>
      </c>
      <c r="F420" s="682">
        <v>20</v>
      </c>
      <c r="G420" s="930">
        <v>20</v>
      </c>
      <c r="H420" s="569">
        <v>0</v>
      </c>
      <c r="I420" s="652" t="str">
        <f t="shared" si="13"/>
        <v>*</v>
      </c>
      <c r="J420" s="798" t="s">
        <v>376</v>
      </c>
      <c r="K420" s="658" t="s">
        <v>673</v>
      </c>
      <c r="M420" s="635"/>
      <c r="N420" s="824"/>
      <c r="O420" s="226"/>
    </row>
    <row r="421" spans="1:15" ht="12.75">
      <c r="A421" s="681" t="s">
        <v>672</v>
      </c>
      <c r="B421" s="683">
        <v>0</v>
      </c>
      <c r="C421" s="682">
        <v>0</v>
      </c>
      <c r="D421" s="682">
        <v>0</v>
      </c>
      <c r="E421" s="682">
        <v>0</v>
      </c>
      <c r="F421" s="682">
        <v>0</v>
      </c>
      <c r="G421" s="930">
        <v>0</v>
      </c>
      <c r="H421" s="569">
        <v>0</v>
      </c>
      <c r="I421" s="652" t="str">
        <f t="shared" si="13"/>
        <v>*</v>
      </c>
      <c r="J421" s="798" t="s">
        <v>343</v>
      </c>
      <c r="K421" s="658" t="s">
        <v>582</v>
      </c>
      <c r="M421" s="635"/>
      <c r="N421" s="824"/>
      <c r="O421" s="226"/>
    </row>
    <row r="422" spans="1:15" ht="12.75">
      <c r="A422" s="681" t="s">
        <v>672</v>
      </c>
      <c r="B422" s="825">
        <v>0</v>
      </c>
      <c r="C422" s="828">
        <v>0</v>
      </c>
      <c r="D422" s="828">
        <v>0</v>
      </c>
      <c r="E422" s="828">
        <v>0</v>
      </c>
      <c r="F422" s="828">
        <v>0</v>
      </c>
      <c r="G422" s="935">
        <v>0</v>
      </c>
      <c r="H422" s="569">
        <v>0</v>
      </c>
      <c r="I422" s="652" t="str">
        <f t="shared" si="13"/>
        <v>*</v>
      </c>
      <c r="J422" s="798" t="s">
        <v>389</v>
      </c>
      <c r="K422" s="658" t="s">
        <v>588</v>
      </c>
      <c r="M422" s="635"/>
      <c r="N422" s="824"/>
      <c r="O422" s="226"/>
    </row>
    <row r="423" spans="1:15" ht="12.75">
      <c r="A423" s="681" t="s">
        <v>674</v>
      </c>
      <c r="B423" s="683">
        <v>0</v>
      </c>
      <c r="C423" s="682">
        <v>0</v>
      </c>
      <c r="D423" s="682">
        <v>0</v>
      </c>
      <c r="E423" s="682">
        <v>0</v>
      </c>
      <c r="F423" s="682">
        <v>0</v>
      </c>
      <c r="G423" s="930">
        <v>0</v>
      </c>
      <c r="H423" s="569">
        <v>0</v>
      </c>
      <c r="I423" s="652" t="str">
        <f t="shared" si="13"/>
        <v>*</v>
      </c>
      <c r="J423" s="798" t="s">
        <v>361</v>
      </c>
      <c r="K423" s="658" t="s">
        <v>573</v>
      </c>
      <c r="M423" s="635"/>
      <c r="N423" s="824"/>
      <c r="O423" s="226"/>
    </row>
    <row r="424" spans="1:15" ht="12.75">
      <c r="A424" s="681" t="s">
        <v>674</v>
      </c>
      <c r="B424" s="683">
        <v>7</v>
      </c>
      <c r="C424" s="682">
        <v>7</v>
      </c>
      <c r="D424" s="682">
        <v>7</v>
      </c>
      <c r="E424" s="682">
        <v>10</v>
      </c>
      <c r="F424" s="682">
        <v>10</v>
      </c>
      <c r="G424" s="930">
        <v>10</v>
      </c>
      <c r="H424" s="569">
        <v>10</v>
      </c>
      <c r="I424" s="652">
        <f t="shared" si="13"/>
        <v>1</v>
      </c>
      <c r="J424" s="798" t="s">
        <v>420</v>
      </c>
      <c r="K424" s="658" t="s">
        <v>575</v>
      </c>
      <c r="M424" s="635"/>
      <c r="N424" s="824"/>
      <c r="O424" s="226"/>
    </row>
    <row r="425" spans="1:15" ht="12.75">
      <c r="A425" s="681" t="s">
        <v>674</v>
      </c>
      <c r="B425" s="683">
        <v>70</v>
      </c>
      <c r="C425" s="682">
        <v>70</v>
      </c>
      <c r="D425" s="682">
        <v>70</v>
      </c>
      <c r="E425" s="682">
        <v>55</v>
      </c>
      <c r="F425" s="682">
        <v>55</v>
      </c>
      <c r="G425" s="930">
        <v>55</v>
      </c>
      <c r="H425" s="569">
        <v>79</v>
      </c>
      <c r="I425" s="652">
        <f t="shared" si="13"/>
        <v>1.4363636363636363</v>
      </c>
      <c r="J425" s="798" t="s">
        <v>372</v>
      </c>
      <c r="K425" s="658" t="s">
        <v>576</v>
      </c>
      <c r="M425" s="635"/>
      <c r="N425" s="832"/>
      <c r="O425" s="226"/>
    </row>
    <row r="426" spans="1:15" ht="12.75">
      <c r="A426" s="681" t="s">
        <v>674</v>
      </c>
      <c r="B426" s="683">
        <v>0</v>
      </c>
      <c r="C426" s="682">
        <v>0</v>
      </c>
      <c r="D426" s="682">
        <v>0</v>
      </c>
      <c r="E426" s="682">
        <v>0</v>
      </c>
      <c r="F426" s="682">
        <v>0</v>
      </c>
      <c r="G426" s="930">
        <v>0</v>
      </c>
      <c r="H426" s="569">
        <v>0</v>
      </c>
      <c r="I426" s="652" t="str">
        <f t="shared" si="13"/>
        <v>*</v>
      </c>
      <c r="J426" s="798" t="s">
        <v>424</v>
      </c>
      <c r="K426" s="658" t="s">
        <v>577</v>
      </c>
      <c r="M426" s="635"/>
      <c r="N426" s="832"/>
      <c r="O426" s="833"/>
    </row>
    <row r="427" spans="1:15" ht="12.75">
      <c r="A427" s="681" t="s">
        <v>674</v>
      </c>
      <c r="B427" s="825">
        <v>0</v>
      </c>
      <c r="C427" s="828">
        <v>0</v>
      </c>
      <c r="D427" s="828">
        <v>2</v>
      </c>
      <c r="E427" s="828">
        <v>2</v>
      </c>
      <c r="F427" s="828">
        <v>2</v>
      </c>
      <c r="G427" s="935">
        <v>2</v>
      </c>
      <c r="H427" s="569">
        <v>2</v>
      </c>
      <c r="I427" s="652">
        <f aca="true" t="shared" si="14" ref="I427:I490">IF(OR(H427=0,G427=0),"*",H427/G427)</f>
        <v>1</v>
      </c>
      <c r="J427" s="798" t="s">
        <v>557</v>
      </c>
      <c r="K427" s="790" t="s">
        <v>558</v>
      </c>
      <c r="M427" s="635"/>
      <c r="N427" s="824"/>
      <c r="O427" s="226"/>
    </row>
    <row r="428" spans="1:15" ht="12.75">
      <c r="A428" s="681" t="s">
        <v>674</v>
      </c>
      <c r="B428" s="683">
        <v>0</v>
      </c>
      <c r="C428" s="682">
        <v>0</v>
      </c>
      <c r="D428" s="682">
        <v>0</v>
      </c>
      <c r="E428" s="682">
        <v>0</v>
      </c>
      <c r="F428" s="682">
        <v>0</v>
      </c>
      <c r="G428" s="930">
        <v>0</v>
      </c>
      <c r="H428" s="569">
        <v>0</v>
      </c>
      <c r="I428" s="652" t="str">
        <f t="shared" si="14"/>
        <v>*</v>
      </c>
      <c r="J428" s="798" t="s">
        <v>431</v>
      </c>
      <c r="K428" s="658" t="s">
        <v>580</v>
      </c>
      <c r="M428" s="635"/>
      <c r="N428" s="832"/>
      <c r="O428" s="834"/>
    </row>
    <row r="429" spans="1:15" ht="12.75">
      <c r="A429" s="681" t="s">
        <v>674</v>
      </c>
      <c r="B429" s="683">
        <v>2</v>
      </c>
      <c r="C429" s="682">
        <v>2</v>
      </c>
      <c r="D429" s="682">
        <v>2</v>
      </c>
      <c r="E429" s="682">
        <v>2</v>
      </c>
      <c r="F429" s="682">
        <v>2</v>
      </c>
      <c r="G429" s="930">
        <v>2</v>
      </c>
      <c r="H429" s="569">
        <v>0</v>
      </c>
      <c r="I429" s="652" t="str">
        <f t="shared" si="14"/>
        <v>*</v>
      </c>
      <c r="J429" s="798" t="s">
        <v>473</v>
      </c>
      <c r="K429" s="658" t="s">
        <v>581</v>
      </c>
      <c r="M429" s="635"/>
      <c r="N429" s="824"/>
      <c r="O429" s="226"/>
    </row>
    <row r="430" spans="1:15" ht="12.75">
      <c r="A430" s="681" t="s">
        <v>674</v>
      </c>
      <c r="B430" s="683">
        <v>5</v>
      </c>
      <c r="C430" s="682">
        <v>5</v>
      </c>
      <c r="D430" s="682">
        <v>5</v>
      </c>
      <c r="E430" s="682">
        <v>5</v>
      </c>
      <c r="F430" s="682">
        <v>5</v>
      </c>
      <c r="G430" s="930">
        <v>5</v>
      </c>
      <c r="H430" s="569">
        <v>0</v>
      </c>
      <c r="I430" s="652" t="str">
        <f t="shared" si="14"/>
        <v>*</v>
      </c>
      <c r="J430" s="798" t="s">
        <v>378</v>
      </c>
      <c r="K430" s="658" t="s">
        <v>583</v>
      </c>
      <c r="M430" s="635"/>
      <c r="N430" s="824"/>
      <c r="O430" s="226"/>
    </row>
    <row r="431" spans="1:15" ht="12.75">
      <c r="A431" s="681" t="s">
        <v>674</v>
      </c>
      <c r="B431" s="683">
        <v>35</v>
      </c>
      <c r="C431" s="682">
        <v>35</v>
      </c>
      <c r="D431" s="682">
        <v>35</v>
      </c>
      <c r="E431" s="682">
        <v>35</v>
      </c>
      <c r="F431" s="682">
        <v>35</v>
      </c>
      <c r="G431" s="930">
        <v>35</v>
      </c>
      <c r="H431" s="569">
        <v>33</v>
      </c>
      <c r="I431" s="652">
        <f t="shared" si="14"/>
        <v>0.9428571428571428</v>
      </c>
      <c r="J431" s="798" t="s">
        <v>383</v>
      </c>
      <c r="K431" s="658" t="s">
        <v>584</v>
      </c>
      <c r="M431" s="635"/>
      <c r="N431" s="824"/>
      <c r="O431" s="226"/>
    </row>
    <row r="432" spans="1:15" ht="12.75">
      <c r="A432" s="681" t="s">
        <v>674</v>
      </c>
      <c r="B432" s="683">
        <v>5</v>
      </c>
      <c r="C432" s="682">
        <v>5</v>
      </c>
      <c r="D432" s="682">
        <v>5</v>
      </c>
      <c r="E432" s="682">
        <v>5</v>
      </c>
      <c r="F432" s="682">
        <v>5</v>
      </c>
      <c r="G432" s="930">
        <v>5</v>
      </c>
      <c r="H432" s="569">
        <v>0</v>
      </c>
      <c r="I432" s="652" t="str">
        <f t="shared" si="14"/>
        <v>*</v>
      </c>
      <c r="J432" s="798" t="s">
        <v>604</v>
      </c>
      <c r="K432" s="658" t="s">
        <v>605</v>
      </c>
      <c r="M432" s="635"/>
      <c r="N432" s="824"/>
      <c r="O432" s="226"/>
    </row>
    <row r="433" spans="1:15" ht="12.75">
      <c r="A433" s="681" t="s">
        <v>674</v>
      </c>
      <c r="B433" s="683">
        <v>0</v>
      </c>
      <c r="C433" s="682">
        <v>0</v>
      </c>
      <c r="D433" s="682">
        <v>0</v>
      </c>
      <c r="E433" s="682">
        <v>0</v>
      </c>
      <c r="F433" s="682">
        <v>0</v>
      </c>
      <c r="G433" s="930">
        <v>0</v>
      </c>
      <c r="H433" s="569">
        <v>0</v>
      </c>
      <c r="I433" s="652" t="str">
        <f t="shared" si="14"/>
        <v>*</v>
      </c>
      <c r="J433" s="798" t="s">
        <v>385</v>
      </c>
      <c r="K433" s="658" t="s">
        <v>386</v>
      </c>
      <c r="M433" s="635"/>
      <c r="N433" s="824"/>
      <c r="O433" s="226"/>
    </row>
    <row r="434" spans="1:15" ht="12.75">
      <c r="A434" s="681" t="s">
        <v>674</v>
      </c>
      <c r="B434" s="683">
        <v>0</v>
      </c>
      <c r="C434" s="682">
        <v>0</v>
      </c>
      <c r="D434" s="682">
        <v>0</v>
      </c>
      <c r="E434" s="682">
        <v>0</v>
      </c>
      <c r="F434" s="682">
        <v>0</v>
      </c>
      <c r="G434" s="930">
        <v>0</v>
      </c>
      <c r="H434" s="569">
        <v>0</v>
      </c>
      <c r="I434" s="652" t="str">
        <f t="shared" si="14"/>
        <v>*</v>
      </c>
      <c r="J434" s="798" t="s">
        <v>346</v>
      </c>
      <c r="K434" s="658" t="s">
        <v>347</v>
      </c>
      <c r="M434" s="635"/>
      <c r="N434" s="824"/>
      <c r="O434" s="226"/>
    </row>
    <row r="435" spans="1:15" ht="12.75">
      <c r="A435" s="681" t="s">
        <v>674</v>
      </c>
      <c r="B435" s="683">
        <v>0</v>
      </c>
      <c r="C435" s="682">
        <v>0</v>
      </c>
      <c r="D435" s="682">
        <v>0</v>
      </c>
      <c r="E435" s="682">
        <v>0</v>
      </c>
      <c r="F435" s="682">
        <v>0</v>
      </c>
      <c r="G435" s="930">
        <v>0</v>
      </c>
      <c r="H435" s="569">
        <v>0</v>
      </c>
      <c r="I435" s="652" t="str">
        <f t="shared" si="14"/>
        <v>*</v>
      </c>
      <c r="J435" s="798" t="s">
        <v>332</v>
      </c>
      <c r="K435" s="658" t="s">
        <v>585</v>
      </c>
      <c r="M435" s="635"/>
      <c r="N435" s="824"/>
      <c r="O435" s="226"/>
    </row>
    <row r="436" spans="1:15" ht="12.75">
      <c r="A436" s="681" t="s">
        <v>675</v>
      </c>
      <c r="B436" s="683">
        <v>210</v>
      </c>
      <c r="C436" s="682">
        <v>210</v>
      </c>
      <c r="D436" s="682">
        <v>210</v>
      </c>
      <c r="E436" s="682">
        <v>210</v>
      </c>
      <c r="F436" s="682">
        <v>210</v>
      </c>
      <c r="G436" s="930">
        <v>210</v>
      </c>
      <c r="H436" s="569">
        <v>107</v>
      </c>
      <c r="I436" s="652">
        <f t="shared" si="14"/>
        <v>0.5095238095238095</v>
      </c>
      <c r="J436" s="798" t="s">
        <v>372</v>
      </c>
      <c r="K436" s="658" t="s">
        <v>576</v>
      </c>
      <c r="M436" s="635"/>
      <c r="N436" s="824"/>
      <c r="O436" s="226"/>
    </row>
    <row r="437" spans="1:15" ht="12.75">
      <c r="A437" s="681" t="s">
        <v>675</v>
      </c>
      <c r="B437" s="683">
        <v>0</v>
      </c>
      <c r="C437" s="682">
        <v>0</v>
      </c>
      <c r="D437" s="682">
        <v>0</v>
      </c>
      <c r="E437" s="682">
        <v>0</v>
      </c>
      <c r="F437" s="682">
        <v>0</v>
      </c>
      <c r="G437" s="930">
        <v>0</v>
      </c>
      <c r="H437" s="569">
        <v>0</v>
      </c>
      <c r="I437" s="652" t="str">
        <f t="shared" si="14"/>
        <v>*</v>
      </c>
      <c r="J437" s="798" t="s">
        <v>416</v>
      </c>
      <c r="K437" s="827" t="s">
        <v>636</v>
      </c>
      <c r="M437" s="635"/>
      <c r="N437" s="824"/>
      <c r="O437" s="226"/>
    </row>
    <row r="438" spans="1:15" ht="12.75">
      <c r="A438" s="681" t="s">
        <v>675</v>
      </c>
      <c r="B438" s="687">
        <v>0</v>
      </c>
      <c r="C438" s="686">
        <v>0</v>
      </c>
      <c r="D438" s="686">
        <v>0</v>
      </c>
      <c r="E438" s="686">
        <v>0</v>
      </c>
      <c r="F438" s="686">
        <v>0</v>
      </c>
      <c r="G438" s="931">
        <v>0</v>
      </c>
      <c r="H438" s="569">
        <v>0</v>
      </c>
      <c r="I438" s="652" t="str">
        <f t="shared" si="14"/>
        <v>*</v>
      </c>
      <c r="J438" s="798" t="s">
        <v>361</v>
      </c>
      <c r="K438" s="658" t="s">
        <v>573</v>
      </c>
      <c r="M438" s="635"/>
      <c r="N438" s="824"/>
      <c r="O438" s="8"/>
    </row>
    <row r="439" spans="1:15" ht="12.75">
      <c r="A439" s="681" t="s">
        <v>675</v>
      </c>
      <c r="B439" s="687">
        <v>0</v>
      </c>
      <c r="C439" s="686">
        <v>0</v>
      </c>
      <c r="D439" s="686">
        <v>0</v>
      </c>
      <c r="E439" s="686">
        <v>0</v>
      </c>
      <c r="F439" s="686">
        <v>0</v>
      </c>
      <c r="G439" s="931">
        <v>0</v>
      </c>
      <c r="H439" s="569">
        <v>0</v>
      </c>
      <c r="I439" s="652" t="str">
        <f t="shared" si="14"/>
        <v>*</v>
      </c>
      <c r="J439" s="798" t="s">
        <v>418</v>
      </c>
      <c r="K439" s="658" t="s">
        <v>574</v>
      </c>
      <c r="M439" s="635"/>
      <c r="N439" s="824"/>
      <c r="O439" s="226"/>
    </row>
    <row r="440" spans="1:15" ht="12.75">
      <c r="A440" s="681" t="s">
        <v>675</v>
      </c>
      <c r="B440" s="687">
        <v>0</v>
      </c>
      <c r="C440" s="686">
        <v>0</v>
      </c>
      <c r="D440" s="686">
        <v>0</v>
      </c>
      <c r="E440" s="686">
        <v>0</v>
      </c>
      <c r="F440" s="686">
        <v>0</v>
      </c>
      <c r="G440" s="931">
        <v>0</v>
      </c>
      <c r="H440" s="569">
        <v>0</v>
      </c>
      <c r="I440" s="652" t="str">
        <f t="shared" si="14"/>
        <v>*</v>
      </c>
      <c r="J440" s="798" t="s">
        <v>366</v>
      </c>
      <c r="K440" s="658" t="s">
        <v>594</v>
      </c>
      <c r="M440" s="635"/>
      <c r="N440" s="824"/>
      <c r="O440" s="226"/>
    </row>
    <row r="441" spans="1:15" ht="12.75">
      <c r="A441" s="681" t="s">
        <v>675</v>
      </c>
      <c r="B441" s="683">
        <v>0</v>
      </c>
      <c r="C441" s="682">
        <v>0</v>
      </c>
      <c r="D441" s="682">
        <v>0</v>
      </c>
      <c r="E441" s="682">
        <v>0</v>
      </c>
      <c r="F441" s="682">
        <v>0</v>
      </c>
      <c r="G441" s="930">
        <v>0</v>
      </c>
      <c r="H441" s="569">
        <v>0</v>
      </c>
      <c r="I441" s="652" t="str">
        <f t="shared" si="14"/>
        <v>*</v>
      </c>
      <c r="J441" s="798" t="s">
        <v>424</v>
      </c>
      <c r="K441" s="658" t="s">
        <v>577</v>
      </c>
      <c r="M441" s="635"/>
      <c r="N441" s="824"/>
      <c r="O441" s="833"/>
    </row>
    <row r="442" spans="1:15" ht="12.75">
      <c r="A442" s="681" t="s">
        <v>675</v>
      </c>
      <c r="B442" s="687">
        <v>0</v>
      </c>
      <c r="C442" s="686">
        <v>0</v>
      </c>
      <c r="D442" s="686">
        <v>0</v>
      </c>
      <c r="E442" s="686">
        <v>0</v>
      </c>
      <c r="F442" s="686">
        <v>6</v>
      </c>
      <c r="G442" s="931">
        <v>6</v>
      </c>
      <c r="H442" s="569">
        <v>6</v>
      </c>
      <c r="I442" s="652">
        <f t="shared" si="14"/>
        <v>1</v>
      </c>
      <c r="J442" s="798" t="s">
        <v>431</v>
      </c>
      <c r="K442" s="658" t="s">
        <v>580</v>
      </c>
      <c r="M442" s="635"/>
      <c r="N442" s="824"/>
      <c r="O442" s="226"/>
    </row>
    <row r="443" spans="1:15" ht="12.75">
      <c r="A443" s="681" t="s">
        <v>675</v>
      </c>
      <c r="B443" s="687">
        <v>5</v>
      </c>
      <c r="C443" s="686">
        <v>5</v>
      </c>
      <c r="D443" s="686">
        <v>5</v>
      </c>
      <c r="E443" s="686">
        <v>0</v>
      </c>
      <c r="F443" s="686">
        <v>0</v>
      </c>
      <c r="G443" s="931">
        <v>0</v>
      </c>
      <c r="H443" s="569">
        <v>0</v>
      </c>
      <c r="I443" s="652" t="str">
        <f t="shared" si="14"/>
        <v>*</v>
      </c>
      <c r="J443" s="798" t="s">
        <v>473</v>
      </c>
      <c r="K443" s="658" t="s">
        <v>581</v>
      </c>
      <c r="M443" s="635"/>
      <c r="N443" s="824"/>
      <c r="O443" s="226"/>
    </row>
    <row r="444" spans="1:15" ht="12.75">
      <c r="A444" s="681" t="s">
        <v>675</v>
      </c>
      <c r="B444" s="683">
        <v>10</v>
      </c>
      <c r="C444" s="682">
        <v>10</v>
      </c>
      <c r="D444" s="682">
        <v>10</v>
      </c>
      <c r="E444" s="682">
        <v>10</v>
      </c>
      <c r="F444" s="682">
        <v>10</v>
      </c>
      <c r="G444" s="930">
        <v>10</v>
      </c>
      <c r="H444" s="569">
        <v>7</v>
      </c>
      <c r="I444" s="652">
        <f t="shared" si="14"/>
        <v>0.7</v>
      </c>
      <c r="J444" s="798" t="s">
        <v>378</v>
      </c>
      <c r="K444" s="658" t="s">
        <v>583</v>
      </c>
      <c r="M444" s="635"/>
      <c r="N444" s="824"/>
      <c r="O444" s="226"/>
    </row>
    <row r="445" spans="1:15" ht="12.75">
      <c r="A445" s="681" t="s">
        <v>675</v>
      </c>
      <c r="B445" s="683">
        <v>0</v>
      </c>
      <c r="C445" s="682">
        <v>0</v>
      </c>
      <c r="D445" s="682">
        <v>0</v>
      </c>
      <c r="E445" s="682">
        <v>0</v>
      </c>
      <c r="F445" s="682">
        <v>0</v>
      </c>
      <c r="G445" s="930">
        <v>0</v>
      </c>
      <c r="H445" s="569">
        <v>2</v>
      </c>
      <c r="I445" s="652" t="str">
        <f t="shared" si="14"/>
        <v>*</v>
      </c>
      <c r="J445" s="798" t="s">
        <v>383</v>
      </c>
      <c r="K445" s="658" t="s">
        <v>584</v>
      </c>
      <c r="M445" s="635"/>
      <c r="N445" s="824"/>
      <c r="O445" s="226"/>
    </row>
    <row r="446" spans="1:15" ht="12.75">
      <c r="A446" s="681" t="s">
        <v>675</v>
      </c>
      <c r="B446" s="683">
        <v>0</v>
      </c>
      <c r="C446" s="682">
        <v>0</v>
      </c>
      <c r="D446" s="682">
        <v>0</v>
      </c>
      <c r="E446" s="682">
        <v>0</v>
      </c>
      <c r="F446" s="682">
        <v>0</v>
      </c>
      <c r="G446" s="930">
        <v>0</v>
      </c>
      <c r="H446" s="569">
        <v>0</v>
      </c>
      <c r="I446" s="652" t="str">
        <f t="shared" si="14"/>
        <v>*</v>
      </c>
      <c r="J446" s="798" t="s">
        <v>332</v>
      </c>
      <c r="K446" s="658" t="s">
        <v>585</v>
      </c>
      <c r="M446" s="635"/>
      <c r="N446" s="824"/>
      <c r="O446" s="226"/>
    </row>
    <row r="447" spans="1:15" ht="12.75" customHeight="1">
      <c r="A447" s="681" t="s">
        <v>676</v>
      </c>
      <c r="B447" s="683">
        <v>10</v>
      </c>
      <c r="C447" s="682">
        <v>10</v>
      </c>
      <c r="D447" s="682">
        <v>10</v>
      </c>
      <c r="E447" s="682">
        <v>7</v>
      </c>
      <c r="F447" s="682">
        <v>7</v>
      </c>
      <c r="G447" s="930">
        <v>7</v>
      </c>
      <c r="H447" s="569">
        <v>0</v>
      </c>
      <c r="I447" s="652" t="str">
        <f t="shared" si="14"/>
        <v>*</v>
      </c>
      <c r="J447" s="798" t="s">
        <v>398</v>
      </c>
      <c r="K447" s="658" t="s">
        <v>639</v>
      </c>
      <c r="M447" s="635"/>
      <c r="N447" s="824"/>
      <c r="O447" s="226"/>
    </row>
    <row r="448" spans="1:15" ht="12.75">
      <c r="A448" s="681" t="s">
        <v>676</v>
      </c>
      <c r="B448" s="683">
        <v>60</v>
      </c>
      <c r="C448" s="682">
        <v>60</v>
      </c>
      <c r="D448" s="682">
        <v>60</v>
      </c>
      <c r="E448" s="682">
        <v>47</v>
      </c>
      <c r="F448" s="682">
        <v>47</v>
      </c>
      <c r="G448" s="930">
        <v>47</v>
      </c>
      <c r="H448" s="569">
        <v>0</v>
      </c>
      <c r="I448" s="652" t="str">
        <f t="shared" si="14"/>
        <v>*</v>
      </c>
      <c r="J448" s="798" t="s">
        <v>340</v>
      </c>
      <c r="K448" s="658" t="s">
        <v>592</v>
      </c>
      <c r="M448" s="635"/>
      <c r="N448" s="824"/>
      <c r="O448" s="226"/>
    </row>
    <row r="449" spans="1:15" ht="12.75">
      <c r="A449" s="681" t="s">
        <v>676</v>
      </c>
      <c r="B449" s="683">
        <v>50</v>
      </c>
      <c r="C449" s="682">
        <v>50</v>
      </c>
      <c r="D449" s="682">
        <v>50</v>
      </c>
      <c r="E449" s="682">
        <v>16</v>
      </c>
      <c r="F449" s="682">
        <v>16</v>
      </c>
      <c r="G449" s="930">
        <v>16</v>
      </c>
      <c r="H449" s="569">
        <v>24</v>
      </c>
      <c r="I449" s="652">
        <f t="shared" si="14"/>
        <v>1.5</v>
      </c>
      <c r="J449" s="798" t="s">
        <v>368</v>
      </c>
      <c r="K449" s="658" t="s">
        <v>616</v>
      </c>
      <c r="M449" s="635"/>
      <c r="N449" s="824"/>
      <c r="O449" s="226"/>
    </row>
    <row r="450" spans="1:15" ht="12.75">
      <c r="A450" s="681" t="s">
        <v>676</v>
      </c>
      <c r="B450" s="683">
        <v>0</v>
      </c>
      <c r="C450" s="682">
        <v>0</v>
      </c>
      <c r="D450" s="682">
        <v>0</v>
      </c>
      <c r="E450" s="682">
        <v>0</v>
      </c>
      <c r="F450" s="682">
        <v>0</v>
      </c>
      <c r="G450" s="930">
        <v>0</v>
      </c>
      <c r="H450" s="569">
        <v>0</v>
      </c>
      <c r="I450" s="652" t="str">
        <f t="shared" si="14"/>
        <v>*</v>
      </c>
      <c r="J450" s="798" t="s">
        <v>413</v>
      </c>
      <c r="K450" s="658" t="s">
        <v>677</v>
      </c>
      <c r="M450" s="635"/>
      <c r="N450" s="824"/>
      <c r="O450" s="226"/>
    </row>
    <row r="451" spans="1:15" ht="12.75">
      <c r="A451" s="681" t="s">
        <v>676</v>
      </c>
      <c r="B451" s="683">
        <v>0</v>
      </c>
      <c r="C451" s="682">
        <v>0</v>
      </c>
      <c r="D451" s="682">
        <v>0</v>
      </c>
      <c r="E451" s="682">
        <v>0</v>
      </c>
      <c r="F451" s="682">
        <v>0</v>
      </c>
      <c r="G451" s="930">
        <v>0</v>
      </c>
      <c r="H451" s="569">
        <v>0</v>
      </c>
      <c r="I451" s="652" t="str">
        <f t="shared" si="14"/>
        <v>*</v>
      </c>
      <c r="J451" s="798" t="s">
        <v>416</v>
      </c>
      <c r="K451" s="827" t="s">
        <v>636</v>
      </c>
      <c r="M451" s="635"/>
      <c r="N451" s="824"/>
      <c r="O451" s="226"/>
    </row>
    <row r="452" spans="1:15" ht="12.75">
      <c r="A452" s="681" t="s">
        <v>676</v>
      </c>
      <c r="B452" s="683">
        <v>190</v>
      </c>
      <c r="C452" s="682">
        <v>190</v>
      </c>
      <c r="D452" s="682">
        <v>190</v>
      </c>
      <c r="E452" s="682">
        <v>170</v>
      </c>
      <c r="F452" s="682">
        <v>170</v>
      </c>
      <c r="G452" s="930">
        <v>170</v>
      </c>
      <c r="H452" s="569">
        <v>169</v>
      </c>
      <c r="I452" s="652">
        <f t="shared" si="14"/>
        <v>0.9941176470588236</v>
      </c>
      <c r="J452" s="798" t="s">
        <v>361</v>
      </c>
      <c r="K452" s="658" t="s">
        <v>573</v>
      </c>
      <c r="M452" s="635"/>
      <c r="N452" s="824"/>
      <c r="O452" s="8"/>
    </row>
    <row r="453" spans="1:15" ht="12.75">
      <c r="A453" s="681" t="s">
        <v>676</v>
      </c>
      <c r="B453" s="683">
        <v>30</v>
      </c>
      <c r="C453" s="682">
        <v>30</v>
      </c>
      <c r="D453" s="682">
        <v>30</v>
      </c>
      <c r="E453" s="682">
        <v>30</v>
      </c>
      <c r="F453" s="682">
        <v>30</v>
      </c>
      <c r="G453" s="930">
        <v>26</v>
      </c>
      <c r="H453" s="569">
        <v>20</v>
      </c>
      <c r="I453" s="652">
        <f t="shared" si="14"/>
        <v>0.7692307692307693</v>
      </c>
      <c r="J453" s="798" t="s">
        <v>618</v>
      </c>
      <c r="K453" s="658" t="s">
        <v>619</v>
      </c>
      <c r="M453" s="635"/>
      <c r="N453" s="824"/>
      <c r="O453" s="226"/>
    </row>
    <row r="454" spans="1:15" ht="12.75">
      <c r="A454" s="681" t="s">
        <v>676</v>
      </c>
      <c r="B454" s="683">
        <v>7</v>
      </c>
      <c r="C454" s="682">
        <v>7</v>
      </c>
      <c r="D454" s="682">
        <v>7</v>
      </c>
      <c r="E454" s="682">
        <v>7</v>
      </c>
      <c r="F454" s="682">
        <v>7</v>
      </c>
      <c r="G454" s="930">
        <v>7</v>
      </c>
      <c r="H454" s="569">
        <v>1</v>
      </c>
      <c r="I454" s="652">
        <f t="shared" si="14"/>
        <v>0.14285714285714285</v>
      </c>
      <c r="J454" s="798" t="s">
        <v>418</v>
      </c>
      <c r="K454" s="658" t="s">
        <v>574</v>
      </c>
      <c r="M454" s="635"/>
      <c r="N454" s="824"/>
      <c r="O454" s="226"/>
    </row>
    <row r="455" spans="1:15" ht="12.75">
      <c r="A455" s="681" t="s">
        <v>676</v>
      </c>
      <c r="B455" s="683">
        <v>160</v>
      </c>
      <c r="C455" s="682">
        <v>160</v>
      </c>
      <c r="D455" s="682">
        <v>160</v>
      </c>
      <c r="E455" s="682">
        <v>105</v>
      </c>
      <c r="F455" s="682">
        <v>105</v>
      </c>
      <c r="G455" s="930">
        <v>151</v>
      </c>
      <c r="H455" s="569">
        <v>157</v>
      </c>
      <c r="I455" s="652">
        <f t="shared" si="14"/>
        <v>1.0397350993377483</v>
      </c>
      <c r="J455" s="798" t="s">
        <v>366</v>
      </c>
      <c r="K455" s="658" t="s">
        <v>594</v>
      </c>
      <c r="M455" s="635"/>
      <c r="N455" s="824"/>
      <c r="O455" s="226"/>
    </row>
    <row r="456" spans="1:15" ht="12.75">
      <c r="A456" s="681" t="s">
        <v>676</v>
      </c>
      <c r="B456" s="683">
        <v>50</v>
      </c>
      <c r="C456" s="682">
        <v>50</v>
      </c>
      <c r="D456" s="682">
        <v>50</v>
      </c>
      <c r="E456" s="682">
        <v>50</v>
      </c>
      <c r="F456" s="682">
        <v>50</v>
      </c>
      <c r="G456" s="930">
        <v>50</v>
      </c>
      <c r="H456" s="569">
        <v>49</v>
      </c>
      <c r="I456" s="652">
        <f t="shared" si="14"/>
        <v>0.98</v>
      </c>
      <c r="J456" s="798" t="s">
        <v>420</v>
      </c>
      <c r="K456" s="658" t="s">
        <v>575</v>
      </c>
      <c r="M456" s="635"/>
      <c r="N456" s="824"/>
      <c r="O456" s="226"/>
    </row>
    <row r="457" spans="1:15" ht="12.75">
      <c r="A457" s="681" t="s">
        <v>676</v>
      </c>
      <c r="B457" s="683">
        <v>280</v>
      </c>
      <c r="C457" s="682">
        <v>386</v>
      </c>
      <c r="D457" s="682">
        <v>454</v>
      </c>
      <c r="E457" s="682">
        <v>485</v>
      </c>
      <c r="F457" s="682">
        <v>485</v>
      </c>
      <c r="G457" s="930">
        <v>485</v>
      </c>
      <c r="H457" s="569">
        <v>439</v>
      </c>
      <c r="I457" s="652">
        <f t="shared" si="14"/>
        <v>0.9051546391752577</v>
      </c>
      <c r="J457" s="798" t="s">
        <v>372</v>
      </c>
      <c r="K457" s="658" t="s">
        <v>576</v>
      </c>
      <c r="M457" s="635"/>
      <c r="N457" s="824"/>
      <c r="O457" s="226"/>
    </row>
    <row r="458" spans="1:15" ht="12.75">
      <c r="A458" s="681" t="s">
        <v>676</v>
      </c>
      <c r="B458" s="683">
        <v>60</v>
      </c>
      <c r="C458" s="682">
        <v>60</v>
      </c>
      <c r="D458" s="682">
        <v>60</v>
      </c>
      <c r="E458" s="682">
        <v>35</v>
      </c>
      <c r="F458" s="682">
        <v>35</v>
      </c>
      <c r="G458" s="930">
        <v>35</v>
      </c>
      <c r="H458" s="569">
        <v>21</v>
      </c>
      <c r="I458" s="652">
        <f t="shared" si="14"/>
        <v>0.6</v>
      </c>
      <c r="J458" s="798" t="s">
        <v>422</v>
      </c>
      <c r="K458" s="658" t="s">
        <v>423</v>
      </c>
      <c r="M458" s="635"/>
      <c r="N458" s="824"/>
      <c r="O458" s="226"/>
    </row>
    <row r="459" spans="1:15" ht="12.75">
      <c r="A459" s="681" t="s">
        <v>676</v>
      </c>
      <c r="B459" s="683">
        <v>156</v>
      </c>
      <c r="C459" s="682">
        <v>156</v>
      </c>
      <c r="D459" s="682">
        <v>166</v>
      </c>
      <c r="E459" s="682">
        <v>166</v>
      </c>
      <c r="F459" s="682">
        <v>215</v>
      </c>
      <c r="G459" s="930">
        <v>215</v>
      </c>
      <c r="H459" s="569">
        <v>249</v>
      </c>
      <c r="I459" s="652">
        <f t="shared" si="14"/>
        <v>1.158139534883721</v>
      </c>
      <c r="J459" s="798" t="s">
        <v>424</v>
      </c>
      <c r="K459" s="658" t="s">
        <v>577</v>
      </c>
      <c r="M459" s="635"/>
      <c r="N459" s="824"/>
      <c r="O459" s="226"/>
    </row>
    <row r="460" spans="1:15" ht="12.75">
      <c r="A460" s="681" t="s">
        <v>676</v>
      </c>
      <c r="B460" s="683">
        <v>40</v>
      </c>
      <c r="C460" s="682">
        <v>40</v>
      </c>
      <c r="D460" s="682">
        <v>40</v>
      </c>
      <c r="E460" s="682">
        <v>40</v>
      </c>
      <c r="F460" s="682">
        <v>40</v>
      </c>
      <c r="G460" s="930">
        <v>40</v>
      </c>
      <c r="H460" s="569">
        <v>54</v>
      </c>
      <c r="I460" s="652">
        <f t="shared" si="14"/>
        <v>1.35</v>
      </c>
      <c r="J460" s="798" t="s">
        <v>426</v>
      </c>
      <c r="K460" s="658" t="s">
        <v>628</v>
      </c>
      <c r="M460" s="635"/>
      <c r="N460" s="824"/>
      <c r="O460" s="833"/>
    </row>
    <row r="461" spans="1:15" ht="12.75">
      <c r="A461" s="681" t="s">
        <v>676</v>
      </c>
      <c r="B461" s="683">
        <v>12</v>
      </c>
      <c r="C461" s="682">
        <v>12</v>
      </c>
      <c r="D461" s="682">
        <v>12</v>
      </c>
      <c r="E461" s="682">
        <v>12</v>
      </c>
      <c r="F461" s="682">
        <v>12</v>
      </c>
      <c r="G461" s="930">
        <v>12</v>
      </c>
      <c r="H461" s="569">
        <v>18</v>
      </c>
      <c r="I461" s="652">
        <f t="shared" si="14"/>
        <v>1.5</v>
      </c>
      <c r="J461" s="798" t="s">
        <v>428</v>
      </c>
      <c r="K461" s="658" t="s">
        <v>598</v>
      </c>
      <c r="M461" s="635"/>
      <c r="N461" s="824"/>
      <c r="O461" s="226"/>
    </row>
    <row r="462" spans="1:15" ht="12.75">
      <c r="A462" s="681" t="s">
        <v>676</v>
      </c>
      <c r="B462" s="683">
        <v>10</v>
      </c>
      <c r="C462" s="682">
        <v>10</v>
      </c>
      <c r="D462" s="682">
        <v>10</v>
      </c>
      <c r="E462" s="682">
        <v>10</v>
      </c>
      <c r="F462" s="682">
        <v>10</v>
      </c>
      <c r="G462" s="930">
        <v>10</v>
      </c>
      <c r="H462" s="569">
        <v>7</v>
      </c>
      <c r="I462" s="652">
        <f t="shared" si="14"/>
        <v>0.7</v>
      </c>
      <c r="J462" s="798" t="s">
        <v>370</v>
      </c>
      <c r="K462" s="658" t="s">
        <v>643</v>
      </c>
      <c r="M462" s="635"/>
      <c r="N462" s="824"/>
      <c r="O462" s="226"/>
    </row>
    <row r="463" spans="1:15" ht="12.75">
      <c r="A463" s="681" t="s">
        <v>676</v>
      </c>
      <c r="B463" s="683">
        <v>132</v>
      </c>
      <c r="C463" s="682">
        <v>132</v>
      </c>
      <c r="D463" s="682">
        <v>132</v>
      </c>
      <c r="E463" s="682">
        <v>132</v>
      </c>
      <c r="F463" s="682">
        <v>132</v>
      </c>
      <c r="G463" s="930">
        <v>132</v>
      </c>
      <c r="H463" s="569">
        <v>161</v>
      </c>
      <c r="I463" s="652">
        <f t="shared" si="14"/>
        <v>1.2196969696969697</v>
      </c>
      <c r="J463" s="798" t="s">
        <v>374</v>
      </c>
      <c r="K463" s="658" t="s">
        <v>375</v>
      </c>
      <c r="M463" s="635"/>
      <c r="N463" s="824"/>
      <c r="O463" s="226"/>
    </row>
    <row r="464" spans="1:15" ht="12.75">
      <c r="A464" s="681" t="s">
        <v>676</v>
      </c>
      <c r="B464" s="683">
        <v>0</v>
      </c>
      <c r="C464" s="682">
        <v>0</v>
      </c>
      <c r="D464" s="682">
        <v>0</v>
      </c>
      <c r="E464" s="682">
        <v>0</v>
      </c>
      <c r="F464" s="682">
        <v>0</v>
      </c>
      <c r="G464" s="930">
        <v>0</v>
      </c>
      <c r="H464" s="569">
        <v>0</v>
      </c>
      <c r="I464" s="652" t="str">
        <f t="shared" si="14"/>
        <v>*</v>
      </c>
      <c r="J464" s="798" t="s">
        <v>376</v>
      </c>
      <c r="K464" s="658" t="s">
        <v>673</v>
      </c>
      <c r="M464" s="635"/>
      <c r="N464" s="824"/>
      <c r="O464" s="226"/>
    </row>
    <row r="465" spans="1:15" ht="12.75">
      <c r="A465" s="681" t="s">
        <v>676</v>
      </c>
      <c r="B465" s="683">
        <v>70</v>
      </c>
      <c r="C465" s="682">
        <v>70</v>
      </c>
      <c r="D465" s="682">
        <v>70</v>
      </c>
      <c r="E465" s="682">
        <v>70</v>
      </c>
      <c r="F465" s="682">
        <v>70</v>
      </c>
      <c r="G465" s="930">
        <v>80</v>
      </c>
      <c r="H465" s="569">
        <v>86</v>
      </c>
      <c r="I465" s="652">
        <f t="shared" si="14"/>
        <v>1.075</v>
      </c>
      <c r="J465" s="798" t="s">
        <v>490</v>
      </c>
      <c r="K465" s="658" t="s">
        <v>590</v>
      </c>
      <c r="M465" s="635"/>
      <c r="N465" s="824"/>
      <c r="O465" s="226"/>
    </row>
    <row r="466" spans="1:15" ht="12.75">
      <c r="A466" s="681" t="s">
        <v>676</v>
      </c>
      <c r="B466" s="683">
        <v>15</v>
      </c>
      <c r="C466" s="682">
        <v>15</v>
      </c>
      <c r="D466" s="682">
        <v>15</v>
      </c>
      <c r="E466" s="682">
        <v>15</v>
      </c>
      <c r="F466" s="682">
        <v>15</v>
      </c>
      <c r="G466" s="930">
        <v>3</v>
      </c>
      <c r="H466" s="569">
        <v>3</v>
      </c>
      <c r="I466" s="652">
        <f t="shared" si="14"/>
        <v>1</v>
      </c>
      <c r="J466" s="798" t="s">
        <v>599</v>
      </c>
      <c r="K466" s="658" t="s">
        <v>600</v>
      </c>
      <c r="M466" s="635"/>
      <c r="N466" s="824"/>
      <c r="O466" s="226"/>
    </row>
    <row r="467" spans="1:15" ht="12.75">
      <c r="A467" s="681" t="s">
        <v>676</v>
      </c>
      <c r="B467" s="683">
        <v>0</v>
      </c>
      <c r="C467" s="682">
        <v>0</v>
      </c>
      <c r="D467" s="682">
        <v>0</v>
      </c>
      <c r="E467" s="682">
        <v>0</v>
      </c>
      <c r="F467" s="682">
        <v>0</v>
      </c>
      <c r="G467" s="930">
        <v>0</v>
      </c>
      <c r="H467" s="569">
        <v>0</v>
      </c>
      <c r="I467" s="652" t="str">
        <f t="shared" si="14"/>
        <v>*</v>
      </c>
      <c r="J467" s="798" t="s">
        <v>623</v>
      </c>
      <c r="K467" s="658" t="s">
        <v>624</v>
      </c>
      <c r="M467" s="635"/>
      <c r="N467" s="824"/>
      <c r="O467" s="226"/>
    </row>
    <row r="468" spans="1:15" ht="12.75">
      <c r="A468" s="681" t="s">
        <v>676</v>
      </c>
      <c r="B468" s="690">
        <v>0</v>
      </c>
      <c r="C468" s="689">
        <v>5</v>
      </c>
      <c r="D468" s="689">
        <v>4</v>
      </c>
      <c r="E468" s="689">
        <v>4</v>
      </c>
      <c r="F468" s="689">
        <v>4</v>
      </c>
      <c r="G468" s="936">
        <v>4</v>
      </c>
      <c r="H468" s="569">
        <v>3</v>
      </c>
      <c r="I468" s="652">
        <f t="shared" si="14"/>
        <v>0.75</v>
      </c>
      <c r="J468" s="798" t="s">
        <v>557</v>
      </c>
      <c r="K468" s="790" t="s">
        <v>558</v>
      </c>
      <c r="M468" s="635"/>
      <c r="N468" s="824"/>
      <c r="O468" s="226"/>
    </row>
    <row r="469" spans="1:15" ht="12.75">
      <c r="A469" s="681" t="s">
        <v>676</v>
      </c>
      <c r="B469" s="687">
        <v>0</v>
      </c>
      <c r="C469" s="686">
        <v>0</v>
      </c>
      <c r="D469" s="686">
        <v>0</v>
      </c>
      <c r="E469" s="686">
        <v>0</v>
      </c>
      <c r="F469" s="686">
        <v>0</v>
      </c>
      <c r="G469" s="931">
        <v>0</v>
      </c>
      <c r="H469" s="569">
        <v>0</v>
      </c>
      <c r="I469" s="652" t="str">
        <f t="shared" si="14"/>
        <v>*</v>
      </c>
      <c r="J469" s="798" t="s">
        <v>560</v>
      </c>
      <c r="K469" s="648" t="s">
        <v>579</v>
      </c>
      <c r="M469" s="635"/>
      <c r="N469" s="824"/>
      <c r="O469" s="226"/>
    </row>
    <row r="470" spans="1:15" ht="12.75">
      <c r="A470" s="681" t="s">
        <v>676</v>
      </c>
      <c r="B470" s="687">
        <v>0</v>
      </c>
      <c r="C470" s="686">
        <v>0</v>
      </c>
      <c r="D470" s="686">
        <v>0</v>
      </c>
      <c r="E470" s="686">
        <v>0</v>
      </c>
      <c r="F470" s="686">
        <v>9</v>
      </c>
      <c r="G470" s="931">
        <v>9</v>
      </c>
      <c r="H470" s="569">
        <v>9</v>
      </c>
      <c r="I470" s="652">
        <f t="shared" si="14"/>
        <v>1</v>
      </c>
      <c r="J470" s="798" t="s">
        <v>678</v>
      </c>
      <c r="K470" s="658" t="s">
        <v>679</v>
      </c>
      <c r="M470" s="635"/>
      <c r="N470" s="832"/>
      <c r="O470" s="834"/>
    </row>
    <row r="471" spans="1:15" ht="12.75">
      <c r="A471" s="681" t="s">
        <v>676</v>
      </c>
      <c r="B471" s="687">
        <v>0</v>
      </c>
      <c r="C471" s="686">
        <v>0</v>
      </c>
      <c r="D471" s="686">
        <v>0</v>
      </c>
      <c r="E471" s="686">
        <v>0</v>
      </c>
      <c r="F471" s="686">
        <v>0</v>
      </c>
      <c r="G471" s="931">
        <v>0</v>
      </c>
      <c r="H471" s="605">
        <v>-12</v>
      </c>
      <c r="I471" s="652" t="str">
        <f t="shared" si="14"/>
        <v>*</v>
      </c>
      <c r="J471" s="798" t="s">
        <v>644</v>
      </c>
      <c r="K471" s="648" t="s">
        <v>661</v>
      </c>
      <c r="M471" s="635"/>
      <c r="N471" s="824"/>
      <c r="O471" s="226"/>
    </row>
    <row r="472" spans="1:15" ht="12.75">
      <c r="A472" s="681" t="s">
        <v>676</v>
      </c>
      <c r="B472" s="687">
        <v>0</v>
      </c>
      <c r="C472" s="686">
        <v>0</v>
      </c>
      <c r="D472" s="686">
        <v>0</v>
      </c>
      <c r="E472" s="686">
        <v>0</v>
      </c>
      <c r="F472" s="686">
        <v>0</v>
      </c>
      <c r="G472" s="931">
        <v>0</v>
      </c>
      <c r="H472" s="569">
        <v>0</v>
      </c>
      <c r="I472" s="652" t="str">
        <f t="shared" si="14"/>
        <v>*</v>
      </c>
      <c r="J472" s="798" t="s">
        <v>473</v>
      </c>
      <c r="K472" s="658" t="s">
        <v>581</v>
      </c>
      <c r="M472" s="635"/>
      <c r="N472" s="824"/>
      <c r="O472" s="226"/>
    </row>
    <row r="473" spans="1:15" ht="12.75">
      <c r="A473" s="681" t="s">
        <v>676</v>
      </c>
      <c r="B473" s="687">
        <v>0</v>
      </c>
      <c r="C473" s="686">
        <v>0</v>
      </c>
      <c r="D473" s="686">
        <v>0</v>
      </c>
      <c r="E473" s="686">
        <v>0</v>
      </c>
      <c r="F473" s="686">
        <v>0</v>
      </c>
      <c r="G473" s="931">
        <v>0</v>
      </c>
      <c r="H473" s="569">
        <v>0</v>
      </c>
      <c r="I473" s="652" t="str">
        <f t="shared" si="14"/>
        <v>*</v>
      </c>
      <c r="J473" s="798" t="s">
        <v>343</v>
      </c>
      <c r="K473" s="658" t="s">
        <v>582</v>
      </c>
      <c r="M473" s="635"/>
      <c r="N473" s="824"/>
      <c r="O473" s="226"/>
    </row>
    <row r="474" spans="1:15" ht="12.75">
      <c r="A474" s="681" t="s">
        <v>676</v>
      </c>
      <c r="B474" s="687">
        <v>359</v>
      </c>
      <c r="C474" s="686">
        <v>359</v>
      </c>
      <c r="D474" s="686">
        <v>359</v>
      </c>
      <c r="E474" s="686">
        <v>300</v>
      </c>
      <c r="F474" s="686">
        <v>300</v>
      </c>
      <c r="G474" s="931">
        <v>300</v>
      </c>
      <c r="H474" s="605">
        <v>333</v>
      </c>
      <c r="I474" s="652">
        <f t="shared" si="14"/>
        <v>1.11</v>
      </c>
      <c r="J474" s="798" t="s">
        <v>378</v>
      </c>
      <c r="K474" s="658" t="s">
        <v>583</v>
      </c>
      <c r="M474" s="635"/>
      <c r="N474" s="824"/>
      <c r="O474" s="226"/>
    </row>
    <row r="475" spans="1:15" ht="12.75">
      <c r="A475" s="681" t="s">
        <v>676</v>
      </c>
      <c r="B475" s="687">
        <v>0</v>
      </c>
      <c r="C475" s="686">
        <v>0</v>
      </c>
      <c r="D475" s="686">
        <v>0</v>
      </c>
      <c r="E475" s="686">
        <v>0</v>
      </c>
      <c r="F475" s="686">
        <v>0</v>
      </c>
      <c r="G475" s="931">
        <v>0</v>
      </c>
      <c r="H475" s="569">
        <v>0</v>
      </c>
      <c r="I475" s="652" t="str">
        <f t="shared" si="14"/>
        <v>*</v>
      </c>
      <c r="J475" s="798" t="s">
        <v>547</v>
      </c>
      <c r="K475" s="658" t="s">
        <v>602</v>
      </c>
      <c r="M475" s="635"/>
      <c r="N475" s="824"/>
      <c r="O475" s="226"/>
    </row>
    <row r="476" spans="1:15" ht="12.75">
      <c r="A476" s="681" t="s">
        <v>676</v>
      </c>
      <c r="B476" s="683">
        <v>17</v>
      </c>
      <c r="C476" s="682">
        <v>17</v>
      </c>
      <c r="D476" s="682">
        <v>17</v>
      </c>
      <c r="E476" s="682">
        <v>17</v>
      </c>
      <c r="F476" s="682">
        <v>17</v>
      </c>
      <c r="G476" s="930">
        <v>17</v>
      </c>
      <c r="H476" s="569">
        <v>23</v>
      </c>
      <c r="I476" s="652">
        <f t="shared" si="14"/>
        <v>1.3529411764705883</v>
      </c>
      <c r="J476" s="798" t="s">
        <v>337</v>
      </c>
      <c r="K476" s="658" t="s">
        <v>338</v>
      </c>
      <c r="M476" s="635"/>
      <c r="N476" s="824"/>
      <c r="O476" s="226"/>
    </row>
    <row r="477" spans="1:15" ht="12.75">
      <c r="A477" s="681" t="s">
        <v>676</v>
      </c>
      <c r="B477" s="683">
        <v>10</v>
      </c>
      <c r="C477" s="682">
        <v>10</v>
      </c>
      <c r="D477" s="682">
        <v>10</v>
      </c>
      <c r="E477" s="682">
        <v>10</v>
      </c>
      <c r="F477" s="682">
        <v>10</v>
      </c>
      <c r="G477" s="930">
        <v>10</v>
      </c>
      <c r="H477" s="569">
        <v>11</v>
      </c>
      <c r="I477" s="652">
        <f t="shared" si="14"/>
        <v>1.1</v>
      </c>
      <c r="J477" s="798" t="s">
        <v>381</v>
      </c>
      <c r="K477" s="658" t="s">
        <v>603</v>
      </c>
      <c r="M477" s="635"/>
      <c r="N477" s="824"/>
      <c r="O477" s="226"/>
    </row>
    <row r="478" spans="1:15" ht="12.75">
      <c r="A478" s="681" t="s">
        <v>676</v>
      </c>
      <c r="B478" s="683">
        <v>290</v>
      </c>
      <c r="C478" s="682">
        <v>290</v>
      </c>
      <c r="D478" s="682">
        <v>290</v>
      </c>
      <c r="E478" s="682">
        <v>290</v>
      </c>
      <c r="F478" s="682">
        <v>290</v>
      </c>
      <c r="G478" s="930">
        <v>290</v>
      </c>
      <c r="H478" s="569">
        <v>246</v>
      </c>
      <c r="I478" s="652">
        <f t="shared" si="14"/>
        <v>0.8482758620689655</v>
      </c>
      <c r="J478" s="798" t="s">
        <v>383</v>
      </c>
      <c r="K478" s="658" t="s">
        <v>584</v>
      </c>
      <c r="M478" s="635"/>
      <c r="N478" s="824"/>
      <c r="O478" s="226"/>
    </row>
    <row r="479" spans="1:15" ht="12.75">
      <c r="A479" s="681" t="s">
        <v>676</v>
      </c>
      <c r="B479" s="687">
        <v>3100</v>
      </c>
      <c r="C479" s="686">
        <v>3100</v>
      </c>
      <c r="D479" s="686">
        <v>3100</v>
      </c>
      <c r="E479" s="686">
        <v>2960</v>
      </c>
      <c r="F479" s="686">
        <v>2960</v>
      </c>
      <c r="G479" s="931">
        <v>2960</v>
      </c>
      <c r="H479" s="605">
        <v>2743</v>
      </c>
      <c r="I479" s="652">
        <f t="shared" si="14"/>
        <v>0.9266891891891892</v>
      </c>
      <c r="J479" s="798" t="s">
        <v>404</v>
      </c>
      <c r="K479" s="648" t="s">
        <v>621</v>
      </c>
      <c r="M479" s="635"/>
      <c r="N479" s="824"/>
      <c r="O479" s="226"/>
    </row>
    <row r="480" spans="1:15" ht="12.75">
      <c r="A480" s="836" t="s">
        <v>680</v>
      </c>
      <c r="B480" s="837">
        <v>0</v>
      </c>
      <c r="C480" s="838">
        <v>0</v>
      </c>
      <c r="D480" s="838">
        <v>0</v>
      </c>
      <c r="E480" s="838">
        <v>0</v>
      </c>
      <c r="F480" s="838">
        <v>0</v>
      </c>
      <c r="G480" s="937">
        <v>0</v>
      </c>
      <c r="H480" s="569">
        <v>0</v>
      </c>
      <c r="I480" s="652" t="str">
        <f t="shared" si="14"/>
        <v>*</v>
      </c>
      <c r="J480" s="798" t="s">
        <v>404</v>
      </c>
      <c r="K480" s="648" t="s">
        <v>681</v>
      </c>
      <c r="M480" s="635"/>
      <c r="N480" s="824"/>
      <c r="O480" s="226"/>
    </row>
    <row r="481" spans="1:15" ht="12.75">
      <c r="A481" s="681" t="s">
        <v>676</v>
      </c>
      <c r="B481" s="683">
        <v>15</v>
      </c>
      <c r="C481" s="682">
        <v>15</v>
      </c>
      <c r="D481" s="682">
        <v>15</v>
      </c>
      <c r="E481" s="682">
        <v>15</v>
      </c>
      <c r="F481" s="682">
        <v>15</v>
      </c>
      <c r="G481" s="930">
        <v>15</v>
      </c>
      <c r="H481" s="569">
        <v>12</v>
      </c>
      <c r="I481" s="652">
        <f t="shared" si="14"/>
        <v>0.8</v>
      </c>
      <c r="J481" s="798" t="s">
        <v>604</v>
      </c>
      <c r="K481" s="658" t="s">
        <v>605</v>
      </c>
      <c r="M481" s="635"/>
      <c r="N481" s="824"/>
      <c r="O481" s="226"/>
    </row>
    <row r="482" spans="1:15" ht="12.75">
      <c r="A482" s="681" t="s">
        <v>676</v>
      </c>
      <c r="B482" s="683">
        <v>2</v>
      </c>
      <c r="C482" s="682">
        <v>8</v>
      </c>
      <c r="D482" s="682">
        <v>12</v>
      </c>
      <c r="E482" s="682">
        <v>12</v>
      </c>
      <c r="F482" s="682">
        <v>12</v>
      </c>
      <c r="G482" s="930">
        <v>12</v>
      </c>
      <c r="H482" s="569">
        <v>10</v>
      </c>
      <c r="I482" s="652">
        <f t="shared" si="14"/>
        <v>0.8333333333333334</v>
      </c>
      <c r="J482" s="798" t="s">
        <v>437</v>
      </c>
      <c r="K482" s="658" t="s">
        <v>438</v>
      </c>
      <c r="M482" s="635"/>
      <c r="N482" s="824"/>
      <c r="O482" s="226"/>
    </row>
    <row r="483" spans="1:15" ht="12.75">
      <c r="A483" s="681" t="s">
        <v>676</v>
      </c>
      <c r="B483" s="683">
        <v>40</v>
      </c>
      <c r="C483" s="682">
        <v>40</v>
      </c>
      <c r="D483" s="682">
        <v>40</v>
      </c>
      <c r="E483" s="682">
        <v>40</v>
      </c>
      <c r="F483" s="682">
        <v>40</v>
      </c>
      <c r="G483" s="930">
        <v>40</v>
      </c>
      <c r="H483" s="569">
        <v>21</v>
      </c>
      <c r="I483" s="652">
        <f t="shared" si="14"/>
        <v>0.525</v>
      </c>
      <c r="J483" s="798" t="s">
        <v>385</v>
      </c>
      <c r="K483" s="658" t="s">
        <v>386</v>
      </c>
      <c r="M483" s="635"/>
      <c r="N483" s="824"/>
      <c r="O483" s="226"/>
    </row>
    <row r="484" spans="1:15" ht="12.75">
      <c r="A484" s="681" t="s">
        <v>676</v>
      </c>
      <c r="B484" s="683">
        <v>0</v>
      </c>
      <c r="C484" s="682">
        <v>0</v>
      </c>
      <c r="D484" s="682">
        <v>0</v>
      </c>
      <c r="E484" s="682">
        <v>0</v>
      </c>
      <c r="F484" s="682">
        <v>0</v>
      </c>
      <c r="G484" s="930">
        <v>0</v>
      </c>
      <c r="H484" s="569">
        <v>37</v>
      </c>
      <c r="I484" s="652" t="str">
        <f t="shared" si="14"/>
        <v>*</v>
      </c>
      <c r="J484" s="798" t="s">
        <v>631</v>
      </c>
      <c r="K484" s="658" t="s">
        <v>632</v>
      </c>
      <c r="M484" s="635"/>
      <c r="N484" s="824"/>
      <c r="O484" s="226"/>
    </row>
    <row r="485" spans="1:15" ht="12.75">
      <c r="A485" s="681" t="s">
        <v>676</v>
      </c>
      <c r="B485" s="683">
        <v>0</v>
      </c>
      <c r="C485" s="682">
        <v>0</v>
      </c>
      <c r="D485" s="682">
        <v>0</v>
      </c>
      <c r="E485" s="682">
        <v>0</v>
      </c>
      <c r="F485" s="682">
        <v>0</v>
      </c>
      <c r="G485" s="930">
        <v>0</v>
      </c>
      <c r="H485" s="569">
        <v>0</v>
      </c>
      <c r="I485" s="652" t="str">
        <f t="shared" si="14"/>
        <v>*</v>
      </c>
      <c r="J485" s="798" t="s">
        <v>346</v>
      </c>
      <c r="K485" s="658" t="s">
        <v>347</v>
      </c>
      <c r="M485" s="635"/>
      <c r="N485" s="824"/>
      <c r="O485" s="226"/>
    </row>
    <row r="486" spans="1:15" ht="12.75">
      <c r="A486" s="681" t="s">
        <v>676</v>
      </c>
      <c r="B486" s="683">
        <v>6</v>
      </c>
      <c r="C486" s="682">
        <v>6</v>
      </c>
      <c r="D486" s="682">
        <v>6</v>
      </c>
      <c r="E486" s="682">
        <v>6</v>
      </c>
      <c r="F486" s="682">
        <v>6</v>
      </c>
      <c r="G486" s="930">
        <v>6</v>
      </c>
      <c r="H486" s="569">
        <v>7</v>
      </c>
      <c r="I486" s="652">
        <f t="shared" si="14"/>
        <v>1.1666666666666667</v>
      </c>
      <c r="J486" s="798" t="s">
        <v>332</v>
      </c>
      <c r="K486" s="658" t="s">
        <v>585</v>
      </c>
      <c r="M486" s="635"/>
      <c r="N486" s="824"/>
      <c r="O486" s="226"/>
    </row>
    <row r="487" spans="1:15" ht="12.75">
      <c r="A487" s="681" t="s">
        <v>676</v>
      </c>
      <c r="B487" s="683">
        <v>3</v>
      </c>
      <c r="C487" s="682">
        <v>13</v>
      </c>
      <c r="D487" s="682">
        <v>13</v>
      </c>
      <c r="E487" s="682">
        <v>13</v>
      </c>
      <c r="F487" s="682">
        <v>13</v>
      </c>
      <c r="G487" s="930">
        <v>13</v>
      </c>
      <c r="H487" s="569">
        <v>15</v>
      </c>
      <c r="I487" s="652">
        <f t="shared" si="14"/>
        <v>1.1538461538461537</v>
      </c>
      <c r="J487" s="798" t="s">
        <v>442</v>
      </c>
      <c r="K487" s="658" t="s">
        <v>606</v>
      </c>
      <c r="M487" s="635"/>
      <c r="N487" s="824"/>
      <c r="O487" s="226"/>
    </row>
    <row r="488" spans="1:15" ht="12.75">
      <c r="A488" s="681" t="s">
        <v>676</v>
      </c>
      <c r="B488" s="683">
        <v>0</v>
      </c>
      <c r="C488" s="682">
        <v>0</v>
      </c>
      <c r="D488" s="682">
        <v>0</v>
      </c>
      <c r="E488" s="682">
        <v>0</v>
      </c>
      <c r="F488" s="682">
        <v>0</v>
      </c>
      <c r="G488" s="930">
        <v>0</v>
      </c>
      <c r="H488" s="569">
        <v>8</v>
      </c>
      <c r="I488" s="652" t="str">
        <f t="shared" si="14"/>
        <v>*</v>
      </c>
      <c r="J488" s="798" t="s">
        <v>444</v>
      </c>
      <c r="K488" s="648" t="s">
        <v>445</v>
      </c>
      <c r="M488" s="635"/>
      <c r="N488" s="824"/>
      <c r="O488" s="226"/>
    </row>
    <row r="489" spans="1:15" ht="12.75">
      <c r="A489" s="681" t="s">
        <v>676</v>
      </c>
      <c r="B489" s="683">
        <v>0</v>
      </c>
      <c r="C489" s="682">
        <v>0</v>
      </c>
      <c r="D489" s="682">
        <v>0</v>
      </c>
      <c r="E489" s="682">
        <v>0</v>
      </c>
      <c r="F489" s="682">
        <v>0</v>
      </c>
      <c r="G489" s="930">
        <v>0</v>
      </c>
      <c r="H489" s="569">
        <v>0</v>
      </c>
      <c r="I489" s="652" t="str">
        <f t="shared" si="14"/>
        <v>*</v>
      </c>
      <c r="J489" s="798" t="s">
        <v>446</v>
      </c>
      <c r="K489" s="658" t="s">
        <v>586</v>
      </c>
      <c r="M489" s="635"/>
      <c r="N489" s="824"/>
      <c r="O489" s="226"/>
    </row>
    <row r="490" spans="1:15" ht="12.75">
      <c r="A490" s="681" t="s">
        <v>676</v>
      </c>
      <c r="B490" s="683">
        <v>0</v>
      </c>
      <c r="C490" s="682">
        <v>0</v>
      </c>
      <c r="D490" s="682">
        <v>0</v>
      </c>
      <c r="E490" s="682">
        <v>0</v>
      </c>
      <c r="F490" s="682">
        <v>0</v>
      </c>
      <c r="G490" s="930">
        <v>0</v>
      </c>
      <c r="H490" s="569">
        <v>0</v>
      </c>
      <c r="I490" s="652" t="str">
        <f t="shared" si="14"/>
        <v>*</v>
      </c>
      <c r="J490" s="798" t="s">
        <v>486</v>
      </c>
      <c r="K490" s="658" t="s">
        <v>487</v>
      </c>
      <c r="M490" s="635"/>
      <c r="N490" s="824"/>
      <c r="O490" s="226"/>
    </row>
    <row r="491" spans="1:15" ht="12.75">
      <c r="A491" s="681" t="s">
        <v>676</v>
      </c>
      <c r="B491" s="683">
        <v>0</v>
      </c>
      <c r="C491" s="682">
        <v>0</v>
      </c>
      <c r="D491" s="682">
        <v>0</v>
      </c>
      <c r="E491" s="682">
        <v>0</v>
      </c>
      <c r="F491" s="682">
        <v>0</v>
      </c>
      <c r="G491" s="930">
        <v>0</v>
      </c>
      <c r="H491" s="569">
        <v>0</v>
      </c>
      <c r="I491" s="652" t="str">
        <f aca="true" t="shared" si="15" ref="I491:I496">IF(OR(H491=0,G491=0),"*",H491/G491)</f>
        <v>*</v>
      </c>
      <c r="J491" s="798" t="s">
        <v>389</v>
      </c>
      <c r="K491" s="658" t="s">
        <v>588</v>
      </c>
      <c r="M491" s="635"/>
      <c r="N491" s="824"/>
      <c r="O491" s="226"/>
    </row>
    <row r="492" spans="1:15" ht="12.75">
      <c r="A492" s="681" t="s">
        <v>676</v>
      </c>
      <c r="B492" s="687">
        <v>33</v>
      </c>
      <c r="C492" s="686">
        <v>33</v>
      </c>
      <c r="D492" s="686">
        <v>33</v>
      </c>
      <c r="E492" s="686">
        <v>33</v>
      </c>
      <c r="F492" s="686">
        <v>33</v>
      </c>
      <c r="G492" s="931">
        <v>44</v>
      </c>
      <c r="H492" s="605">
        <v>43</v>
      </c>
      <c r="I492" s="652">
        <f t="shared" si="15"/>
        <v>0.9772727272727273</v>
      </c>
      <c r="J492" s="798" t="s">
        <v>391</v>
      </c>
      <c r="K492" s="658" t="s">
        <v>589</v>
      </c>
      <c r="M492" s="635"/>
      <c r="N492" s="824"/>
      <c r="O492" s="226"/>
    </row>
    <row r="493" spans="1:15" ht="12.75">
      <c r="A493" s="681" t="s">
        <v>676</v>
      </c>
      <c r="B493" s="687">
        <v>0</v>
      </c>
      <c r="C493" s="686">
        <v>0</v>
      </c>
      <c r="D493" s="686">
        <v>0</v>
      </c>
      <c r="E493" s="686">
        <v>0</v>
      </c>
      <c r="F493" s="686">
        <v>0</v>
      </c>
      <c r="G493" s="931">
        <v>0</v>
      </c>
      <c r="H493" s="569">
        <v>0</v>
      </c>
      <c r="I493" s="652" t="str">
        <f t="shared" si="15"/>
        <v>*</v>
      </c>
      <c r="J493" s="806" t="s">
        <v>393</v>
      </c>
      <c r="K493" s="648" t="s">
        <v>633</v>
      </c>
      <c r="M493" s="635"/>
      <c r="N493" s="824"/>
      <c r="O493" s="226"/>
    </row>
    <row r="494" spans="1:15" ht="12.75">
      <c r="A494" s="681" t="s">
        <v>676</v>
      </c>
      <c r="B494" s="687">
        <v>0</v>
      </c>
      <c r="C494" s="686">
        <v>0</v>
      </c>
      <c r="D494" s="686">
        <v>0</v>
      </c>
      <c r="E494" s="686">
        <v>0</v>
      </c>
      <c r="F494" s="686">
        <v>0</v>
      </c>
      <c r="G494" s="931">
        <v>0</v>
      </c>
      <c r="H494" s="569">
        <v>0</v>
      </c>
      <c r="I494" s="652" t="str">
        <f t="shared" si="15"/>
        <v>*</v>
      </c>
      <c r="J494" s="806" t="s">
        <v>431</v>
      </c>
      <c r="K494" s="839" t="s">
        <v>682</v>
      </c>
      <c r="M494" s="635"/>
      <c r="N494" s="824"/>
      <c r="O494" s="226"/>
    </row>
    <row r="495" spans="1:15" ht="12.75">
      <c r="A495" s="681" t="s">
        <v>676</v>
      </c>
      <c r="B495" s="687">
        <v>50</v>
      </c>
      <c r="C495" s="692">
        <v>699</v>
      </c>
      <c r="D495" s="692">
        <v>817</v>
      </c>
      <c r="E495" s="692">
        <v>268</v>
      </c>
      <c r="F495" s="692">
        <v>845</v>
      </c>
      <c r="G495" s="932">
        <v>1507</v>
      </c>
      <c r="H495" s="569">
        <v>0</v>
      </c>
      <c r="I495" s="661" t="str">
        <f t="shared" si="15"/>
        <v>*</v>
      </c>
      <c r="J495" s="688" t="s">
        <v>683</v>
      </c>
      <c r="K495" s="723" t="s">
        <v>684</v>
      </c>
      <c r="M495" s="635"/>
      <c r="N495" s="824"/>
      <c r="O495" s="226"/>
    </row>
    <row r="496" spans="1:15" s="727" customFormat="1" ht="12.75">
      <c r="A496" s="819" t="s">
        <v>1132</v>
      </c>
      <c r="B496" s="664">
        <f aca="true" t="shared" si="16" ref="B496:H496">SUM(B363:B495)</f>
        <v>7019</v>
      </c>
      <c r="C496" s="664">
        <f t="shared" si="16"/>
        <v>7802</v>
      </c>
      <c r="D496" s="664">
        <f t="shared" si="16"/>
        <v>8003</v>
      </c>
      <c r="E496" s="664">
        <f t="shared" si="16"/>
        <v>7094</v>
      </c>
      <c r="F496" s="664">
        <f t="shared" si="16"/>
        <v>7743</v>
      </c>
      <c r="G496" s="664">
        <f t="shared" si="16"/>
        <v>8443</v>
      </c>
      <c r="H496" s="665">
        <f t="shared" si="16"/>
        <v>6553</v>
      </c>
      <c r="I496" s="666">
        <f t="shared" si="15"/>
        <v>0.7761459196967903</v>
      </c>
      <c r="J496" s="695"/>
      <c r="K496" s="696"/>
      <c r="M496" s="635"/>
      <c r="N496" s="824"/>
      <c r="O496" s="840"/>
    </row>
    <row r="497" spans="1:16" s="727" customFormat="1" ht="6" customHeight="1">
      <c r="A497" s="773"/>
      <c r="B497" s="773"/>
      <c r="C497" s="773"/>
      <c r="D497" s="773"/>
      <c r="E497" s="773"/>
      <c r="F497" s="773"/>
      <c r="G497" s="773"/>
      <c r="H497" s="821"/>
      <c r="I497" s="821"/>
      <c r="J497" s="670"/>
      <c r="K497" s="773"/>
      <c r="L497" s="773"/>
      <c r="M497" s="635"/>
      <c r="N497" s="670"/>
      <c r="O497" s="226"/>
      <c r="P497" s="773"/>
    </row>
    <row r="498" spans="1:16" s="727" customFormat="1" ht="6" customHeight="1">
      <c r="A498" s="773"/>
      <c r="B498" s="773"/>
      <c r="C498" s="773"/>
      <c r="D498" s="773"/>
      <c r="E498" s="773"/>
      <c r="F498" s="773"/>
      <c r="G498" s="773"/>
      <c r="H498" s="821"/>
      <c r="I498" s="821"/>
      <c r="J498" s="670"/>
      <c r="K498" s="773"/>
      <c r="L498" s="773"/>
      <c r="M498" s="635"/>
      <c r="N498" s="670"/>
      <c r="O498" s="226"/>
      <c r="P498" s="773"/>
    </row>
    <row r="499" spans="1:16" s="727" customFormat="1" ht="6" customHeight="1">
      <c r="A499" s="773"/>
      <c r="B499" s="773"/>
      <c r="C499" s="773"/>
      <c r="D499" s="773"/>
      <c r="E499" s="773"/>
      <c r="F499" s="773"/>
      <c r="G499" s="773"/>
      <c r="H499" s="821"/>
      <c r="I499" s="821"/>
      <c r="J499" s="670"/>
      <c r="K499" s="773"/>
      <c r="L499" s="773"/>
      <c r="M499" s="635"/>
      <c r="N499" s="670"/>
      <c r="O499" s="226"/>
      <c r="P499" s="773"/>
    </row>
    <row r="500" spans="1:15" ht="18.75">
      <c r="A500" s="668" t="s">
        <v>685</v>
      </c>
      <c r="B500" s="668"/>
      <c r="C500" s="668"/>
      <c r="D500" s="668"/>
      <c r="E500" s="668"/>
      <c r="F500" s="668"/>
      <c r="G500" s="668"/>
      <c r="H500" s="466"/>
      <c r="I500" s="466"/>
      <c r="J500" s="670"/>
      <c r="M500" s="635"/>
      <c r="N500" s="670"/>
      <c r="O500" s="226"/>
    </row>
    <row r="501" spans="1:15" ht="12.75">
      <c r="A501" s="637" t="s">
        <v>314</v>
      </c>
      <c r="B501" s="638" t="s">
        <v>315</v>
      </c>
      <c r="C501" s="638" t="s">
        <v>316</v>
      </c>
      <c r="D501" s="638" t="s">
        <v>317</v>
      </c>
      <c r="E501" s="638" t="s">
        <v>318</v>
      </c>
      <c r="F501" s="638" t="s">
        <v>319</v>
      </c>
      <c r="G501" s="638" t="s">
        <v>320</v>
      </c>
      <c r="H501" s="638" t="s">
        <v>871</v>
      </c>
      <c r="I501" s="638" t="s">
        <v>871</v>
      </c>
      <c r="J501" s="671" t="s">
        <v>321</v>
      </c>
      <c r="K501" s="672" t="s">
        <v>322</v>
      </c>
      <c r="M501" s="168"/>
      <c r="N501" s="841"/>
      <c r="O501" s="842"/>
    </row>
    <row r="502" spans="1:11" ht="12.75">
      <c r="A502" s="640"/>
      <c r="B502" s="641">
        <v>2009</v>
      </c>
      <c r="C502" s="641">
        <v>2009</v>
      </c>
      <c r="D502" s="641">
        <v>2009</v>
      </c>
      <c r="E502" s="641">
        <v>2009</v>
      </c>
      <c r="F502" s="641">
        <v>2009</v>
      </c>
      <c r="G502" s="641">
        <v>2009</v>
      </c>
      <c r="H502" s="642" t="s">
        <v>997</v>
      </c>
      <c r="I502" s="642" t="s">
        <v>964</v>
      </c>
      <c r="J502" s="673" t="s">
        <v>323</v>
      </c>
      <c r="K502" s="674"/>
    </row>
    <row r="503" spans="1:15" ht="12.75">
      <c r="A503" s="675" t="s">
        <v>686</v>
      </c>
      <c r="B503" s="677">
        <v>0</v>
      </c>
      <c r="C503" s="676">
        <v>0</v>
      </c>
      <c r="D503" s="676">
        <v>0</v>
      </c>
      <c r="E503" s="676">
        <v>0</v>
      </c>
      <c r="F503" s="676">
        <v>0</v>
      </c>
      <c r="G503" s="928">
        <v>0</v>
      </c>
      <c r="H503" s="678">
        <v>0</v>
      </c>
      <c r="I503" s="646" t="str">
        <f aca="true" t="shared" si="17" ref="I503:I566">IF(OR(H503=0,G503=0),"*",H503/G503)</f>
        <v>*</v>
      </c>
      <c r="J503" s="797" t="s">
        <v>340</v>
      </c>
      <c r="K503" s="658" t="s">
        <v>592</v>
      </c>
      <c r="M503" s="635"/>
      <c r="N503" s="824"/>
      <c r="O503" s="226"/>
    </row>
    <row r="504" spans="1:15" ht="12.75">
      <c r="A504" s="681" t="s">
        <v>686</v>
      </c>
      <c r="B504" s="683">
        <v>45</v>
      </c>
      <c r="C504" s="682">
        <v>45</v>
      </c>
      <c r="D504" s="682">
        <v>45</v>
      </c>
      <c r="E504" s="682">
        <v>45</v>
      </c>
      <c r="F504" s="682">
        <v>45</v>
      </c>
      <c r="G504" s="930">
        <v>45</v>
      </c>
      <c r="H504" s="569">
        <v>40</v>
      </c>
      <c r="I504" s="652">
        <f t="shared" si="17"/>
        <v>0.8888888888888888</v>
      </c>
      <c r="J504" s="798" t="s">
        <v>368</v>
      </c>
      <c r="K504" s="658" t="s">
        <v>465</v>
      </c>
      <c r="M504" s="635"/>
      <c r="N504" s="824"/>
      <c r="O504" s="226"/>
    </row>
    <row r="505" spans="1:15" ht="12.75">
      <c r="A505" s="681" t="s">
        <v>686</v>
      </c>
      <c r="B505" s="683">
        <v>0</v>
      </c>
      <c r="C505" s="682">
        <v>0</v>
      </c>
      <c r="D505" s="682">
        <v>0</v>
      </c>
      <c r="E505" s="682">
        <v>0</v>
      </c>
      <c r="F505" s="682">
        <v>0</v>
      </c>
      <c r="G505" s="930">
        <v>0</v>
      </c>
      <c r="H505" s="569">
        <v>0</v>
      </c>
      <c r="I505" s="652" t="str">
        <f t="shared" si="17"/>
        <v>*</v>
      </c>
      <c r="J505" s="798" t="s">
        <v>416</v>
      </c>
      <c r="K505" s="827" t="s">
        <v>636</v>
      </c>
      <c r="M505" s="635"/>
      <c r="N505" s="824"/>
      <c r="O505" s="8"/>
    </row>
    <row r="506" spans="1:15" ht="12.75">
      <c r="A506" s="681" t="s">
        <v>686</v>
      </c>
      <c r="B506" s="683">
        <v>72</v>
      </c>
      <c r="C506" s="682">
        <v>72</v>
      </c>
      <c r="D506" s="682">
        <v>72</v>
      </c>
      <c r="E506" s="682">
        <v>42</v>
      </c>
      <c r="F506" s="682">
        <v>42</v>
      </c>
      <c r="G506" s="930">
        <v>31</v>
      </c>
      <c r="H506" s="569">
        <v>31</v>
      </c>
      <c r="I506" s="652">
        <f t="shared" si="17"/>
        <v>1</v>
      </c>
      <c r="J506" s="798" t="s">
        <v>361</v>
      </c>
      <c r="K506" s="658" t="s">
        <v>573</v>
      </c>
      <c r="M506" s="635"/>
      <c r="N506" s="824"/>
      <c r="O506" s="226"/>
    </row>
    <row r="507" spans="1:15" ht="12.75">
      <c r="A507" s="681" t="s">
        <v>686</v>
      </c>
      <c r="B507" s="683">
        <v>20</v>
      </c>
      <c r="C507" s="682">
        <v>20</v>
      </c>
      <c r="D507" s="682">
        <v>20</v>
      </c>
      <c r="E507" s="682">
        <v>5</v>
      </c>
      <c r="F507" s="682">
        <v>5</v>
      </c>
      <c r="G507" s="930">
        <v>5</v>
      </c>
      <c r="H507" s="569">
        <v>0</v>
      </c>
      <c r="I507" s="652" t="str">
        <f t="shared" si="17"/>
        <v>*</v>
      </c>
      <c r="J507" s="798" t="s">
        <v>418</v>
      </c>
      <c r="K507" s="658" t="s">
        <v>574</v>
      </c>
      <c r="M507" s="635"/>
      <c r="N507" s="824"/>
      <c r="O507" s="226"/>
    </row>
    <row r="508" spans="1:15" ht="12.75">
      <c r="A508" s="681" t="s">
        <v>686</v>
      </c>
      <c r="B508" s="683">
        <v>35</v>
      </c>
      <c r="C508" s="682">
        <v>35</v>
      </c>
      <c r="D508" s="682">
        <v>35</v>
      </c>
      <c r="E508" s="682">
        <v>20</v>
      </c>
      <c r="F508" s="682">
        <v>20</v>
      </c>
      <c r="G508" s="930">
        <v>20</v>
      </c>
      <c r="H508" s="569">
        <v>0</v>
      </c>
      <c r="I508" s="652" t="str">
        <f t="shared" si="17"/>
        <v>*</v>
      </c>
      <c r="J508" s="798" t="s">
        <v>420</v>
      </c>
      <c r="K508" s="658" t="s">
        <v>575</v>
      </c>
      <c r="M508" s="635"/>
      <c r="N508" s="824"/>
      <c r="O508" s="226"/>
    </row>
    <row r="509" spans="1:15" ht="12.75">
      <c r="A509" s="681" t="s">
        <v>686</v>
      </c>
      <c r="B509" s="683">
        <v>0</v>
      </c>
      <c r="C509" s="682">
        <v>0</v>
      </c>
      <c r="D509" s="682">
        <v>0</v>
      </c>
      <c r="E509" s="682">
        <v>0</v>
      </c>
      <c r="F509" s="682">
        <v>0</v>
      </c>
      <c r="G509" s="930">
        <v>0</v>
      </c>
      <c r="H509" s="569">
        <v>0</v>
      </c>
      <c r="I509" s="652" t="str">
        <f t="shared" si="17"/>
        <v>*</v>
      </c>
      <c r="J509" s="798" t="s">
        <v>372</v>
      </c>
      <c r="K509" s="658" t="s">
        <v>576</v>
      </c>
      <c r="M509" s="635"/>
      <c r="N509" s="824"/>
      <c r="O509" s="226"/>
    </row>
    <row r="510" spans="1:15" ht="12.75">
      <c r="A510" s="681" t="s">
        <v>686</v>
      </c>
      <c r="B510" s="683">
        <v>0</v>
      </c>
      <c r="C510" s="682">
        <v>0</v>
      </c>
      <c r="D510" s="682">
        <v>0</v>
      </c>
      <c r="E510" s="682">
        <v>0</v>
      </c>
      <c r="F510" s="682">
        <v>0</v>
      </c>
      <c r="G510" s="930">
        <v>0</v>
      </c>
      <c r="H510" s="569">
        <v>0</v>
      </c>
      <c r="I510" s="652" t="str">
        <f t="shared" si="17"/>
        <v>*</v>
      </c>
      <c r="J510" s="798" t="s">
        <v>424</v>
      </c>
      <c r="K510" s="658" t="s">
        <v>577</v>
      </c>
      <c r="M510" s="635"/>
      <c r="N510" s="824"/>
      <c r="O510" s="226"/>
    </row>
    <row r="511" spans="1:15" ht="12.75">
      <c r="A511" s="681" t="s">
        <v>686</v>
      </c>
      <c r="B511" s="683">
        <v>70</v>
      </c>
      <c r="C511" s="682">
        <v>70</v>
      </c>
      <c r="D511" s="682">
        <v>70</v>
      </c>
      <c r="E511" s="682">
        <v>70</v>
      </c>
      <c r="F511" s="682">
        <v>70</v>
      </c>
      <c r="G511" s="930">
        <v>70</v>
      </c>
      <c r="H511" s="569">
        <v>1</v>
      </c>
      <c r="I511" s="652">
        <f t="shared" si="17"/>
        <v>0.014285714285714285</v>
      </c>
      <c r="J511" s="798" t="s">
        <v>428</v>
      </c>
      <c r="K511" s="658" t="s">
        <v>598</v>
      </c>
      <c r="M511" s="635"/>
      <c r="N511" s="824"/>
      <c r="O511" s="226"/>
    </row>
    <row r="512" spans="1:15" ht="12.75">
      <c r="A512" s="681" t="s">
        <v>686</v>
      </c>
      <c r="B512" s="683">
        <v>30</v>
      </c>
      <c r="C512" s="682">
        <v>30</v>
      </c>
      <c r="D512" s="682">
        <v>30</v>
      </c>
      <c r="E512" s="682">
        <v>30</v>
      </c>
      <c r="F512" s="682">
        <v>30</v>
      </c>
      <c r="G512" s="930">
        <v>30</v>
      </c>
      <c r="H512" s="569">
        <v>0</v>
      </c>
      <c r="I512" s="652" t="str">
        <f t="shared" si="17"/>
        <v>*</v>
      </c>
      <c r="J512" s="798" t="s">
        <v>426</v>
      </c>
      <c r="K512" s="658" t="s">
        <v>628</v>
      </c>
      <c r="M512" s="635"/>
      <c r="N512" s="824"/>
      <c r="O512" s="226"/>
    </row>
    <row r="513" spans="1:16" ht="12.75">
      <c r="A513" s="681" t="s">
        <v>686</v>
      </c>
      <c r="B513" s="683">
        <v>30</v>
      </c>
      <c r="C513" s="682">
        <v>30</v>
      </c>
      <c r="D513" s="682">
        <v>30</v>
      </c>
      <c r="E513" s="682">
        <v>30</v>
      </c>
      <c r="F513" s="682">
        <v>30</v>
      </c>
      <c r="G513" s="930">
        <v>30</v>
      </c>
      <c r="H513" s="569">
        <v>26</v>
      </c>
      <c r="I513" s="652">
        <f t="shared" si="17"/>
        <v>0.8666666666666667</v>
      </c>
      <c r="J513" s="798" t="s">
        <v>370</v>
      </c>
      <c r="K513" s="658" t="s">
        <v>643</v>
      </c>
      <c r="M513" s="635"/>
      <c r="N513" s="832"/>
      <c r="O513" s="226"/>
      <c r="P513" s="156"/>
    </row>
    <row r="514" spans="1:15" ht="12.75">
      <c r="A514" s="681" t="s">
        <v>686</v>
      </c>
      <c r="B514" s="683">
        <v>0</v>
      </c>
      <c r="C514" s="682">
        <v>0</v>
      </c>
      <c r="D514" s="682">
        <v>0</v>
      </c>
      <c r="E514" s="682">
        <v>0</v>
      </c>
      <c r="F514" s="682">
        <v>0</v>
      </c>
      <c r="G514" s="930">
        <v>0</v>
      </c>
      <c r="H514" s="569">
        <v>0</v>
      </c>
      <c r="I514" s="652" t="str">
        <f t="shared" si="17"/>
        <v>*</v>
      </c>
      <c r="J514" s="798" t="s">
        <v>422</v>
      </c>
      <c r="K514" s="658" t="s">
        <v>423</v>
      </c>
      <c r="M514" s="635"/>
      <c r="N514" s="824"/>
      <c r="O514" s="226"/>
    </row>
    <row r="515" spans="1:15" ht="12.75">
      <c r="A515" s="681" t="s">
        <v>686</v>
      </c>
      <c r="B515" s="683">
        <v>0</v>
      </c>
      <c r="C515" s="682">
        <v>0</v>
      </c>
      <c r="D515" s="682">
        <v>0</v>
      </c>
      <c r="E515" s="682">
        <v>0</v>
      </c>
      <c r="F515" s="682">
        <v>0</v>
      </c>
      <c r="G515" s="930">
        <v>0</v>
      </c>
      <c r="H515" s="569">
        <v>0</v>
      </c>
      <c r="I515" s="652" t="str">
        <f t="shared" si="17"/>
        <v>*</v>
      </c>
      <c r="J515" s="798" t="s">
        <v>599</v>
      </c>
      <c r="K515" s="658" t="s">
        <v>687</v>
      </c>
      <c r="M515" s="635"/>
      <c r="N515" s="824"/>
      <c r="O515" s="226"/>
    </row>
    <row r="516" spans="1:15" ht="12.75">
      <c r="A516" s="681" t="s">
        <v>686</v>
      </c>
      <c r="B516" s="683">
        <v>0</v>
      </c>
      <c r="C516" s="682">
        <v>0</v>
      </c>
      <c r="D516" s="682">
        <v>0</v>
      </c>
      <c r="E516" s="682">
        <v>0</v>
      </c>
      <c r="F516" s="682">
        <v>0</v>
      </c>
      <c r="G516" s="930">
        <v>0</v>
      </c>
      <c r="H516" s="569">
        <v>0</v>
      </c>
      <c r="I516" s="652" t="str">
        <f t="shared" si="17"/>
        <v>*</v>
      </c>
      <c r="J516" s="798" t="s">
        <v>473</v>
      </c>
      <c r="K516" s="658" t="s">
        <v>581</v>
      </c>
      <c r="L516" s="226"/>
      <c r="M516" s="635"/>
      <c r="N516" s="824"/>
      <c r="O516" s="226"/>
    </row>
    <row r="517" spans="1:15" ht="12.75">
      <c r="A517" s="681" t="s">
        <v>686</v>
      </c>
      <c r="B517" s="683">
        <v>75</v>
      </c>
      <c r="C517" s="682">
        <v>75</v>
      </c>
      <c r="D517" s="682">
        <v>75</v>
      </c>
      <c r="E517" s="682">
        <v>75</v>
      </c>
      <c r="F517" s="682">
        <v>75</v>
      </c>
      <c r="G517" s="930">
        <v>75</v>
      </c>
      <c r="H517" s="569">
        <v>37</v>
      </c>
      <c r="I517" s="652">
        <f t="shared" si="17"/>
        <v>0.49333333333333335</v>
      </c>
      <c r="J517" s="798" t="s">
        <v>378</v>
      </c>
      <c r="K517" s="658" t="s">
        <v>583</v>
      </c>
      <c r="L517" s="226"/>
      <c r="M517" s="635"/>
      <c r="N517" s="824"/>
      <c r="O517" s="226"/>
    </row>
    <row r="518" spans="1:15" ht="12.75">
      <c r="A518" s="681" t="s">
        <v>686</v>
      </c>
      <c r="B518" s="683">
        <v>0</v>
      </c>
      <c r="C518" s="682">
        <v>0</v>
      </c>
      <c r="D518" s="682">
        <v>0</v>
      </c>
      <c r="E518" s="682">
        <v>0</v>
      </c>
      <c r="F518" s="682">
        <v>0</v>
      </c>
      <c r="G518" s="930">
        <v>0</v>
      </c>
      <c r="H518" s="569">
        <v>0</v>
      </c>
      <c r="I518" s="652" t="str">
        <f t="shared" si="17"/>
        <v>*</v>
      </c>
      <c r="J518" s="798" t="s">
        <v>547</v>
      </c>
      <c r="K518" s="658" t="s">
        <v>630</v>
      </c>
      <c r="L518" s="226"/>
      <c r="M518" s="635"/>
      <c r="N518" s="824"/>
      <c r="O518" s="226"/>
    </row>
    <row r="519" spans="1:15" ht="12.75">
      <c r="A519" s="681" t="s">
        <v>686</v>
      </c>
      <c r="B519" s="683">
        <v>50</v>
      </c>
      <c r="C519" s="682">
        <v>50</v>
      </c>
      <c r="D519" s="682">
        <v>50</v>
      </c>
      <c r="E519" s="682">
        <v>50</v>
      </c>
      <c r="F519" s="682">
        <v>50</v>
      </c>
      <c r="G519" s="930">
        <v>50</v>
      </c>
      <c r="H519" s="569">
        <v>0</v>
      </c>
      <c r="I519" s="652" t="str">
        <f t="shared" si="17"/>
        <v>*</v>
      </c>
      <c r="J519" s="798" t="s">
        <v>337</v>
      </c>
      <c r="K519" s="658" t="s">
        <v>338</v>
      </c>
      <c r="L519" s="226"/>
      <c r="M519" s="635"/>
      <c r="N519" s="824"/>
      <c r="O519" s="226"/>
    </row>
    <row r="520" spans="1:15" ht="12.75">
      <c r="A520" s="681" t="s">
        <v>686</v>
      </c>
      <c r="B520" s="683">
        <v>0</v>
      </c>
      <c r="C520" s="682">
        <v>0</v>
      </c>
      <c r="D520" s="682">
        <v>0</v>
      </c>
      <c r="E520" s="682">
        <v>0</v>
      </c>
      <c r="F520" s="682">
        <v>0</v>
      </c>
      <c r="G520" s="930">
        <v>0</v>
      </c>
      <c r="H520" s="569">
        <v>0</v>
      </c>
      <c r="I520" s="652" t="str">
        <f t="shared" si="17"/>
        <v>*</v>
      </c>
      <c r="J520" s="798" t="s">
        <v>381</v>
      </c>
      <c r="K520" s="658" t="s">
        <v>603</v>
      </c>
      <c r="L520" s="226"/>
      <c r="M520" s="635"/>
      <c r="N520" s="824"/>
      <c r="O520" s="226"/>
    </row>
    <row r="521" spans="1:15" ht="12.75">
      <c r="A521" s="681" t="s">
        <v>686</v>
      </c>
      <c r="B521" s="683">
        <v>61</v>
      </c>
      <c r="C521" s="682">
        <v>61</v>
      </c>
      <c r="D521" s="682">
        <v>61</v>
      </c>
      <c r="E521" s="682">
        <v>61</v>
      </c>
      <c r="F521" s="682">
        <v>61</v>
      </c>
      <c r="G521" s="930">
        <v>32</v>
      </c>
      <c r="H521" s="569">
        <v>2</v>
      </c>
      <c r="I521" s="652">
        <f t="shared" si="17"/>
        <v>0.0625</v>
      </c>
      <c r="J521" s="798" t="s">
        <v>383</v>
      </c>
      <c r="K521" s="658" t="s">
        <v>584</v>
      </c>
      <c r="L521" s="226"/>
      <c r="M521" s="635"/>
      <c r="N521" s="824"/>
      <c r="O521" s="226"/>
    </row>
    <row r="522" spans="1:15" ht="12.75">
      <c r="A522" s="681" t="s">
        <v>686</v>
      </c>
      <c r="B522" s="683">
        <v>30</v>
      </c>
      <c r="C522" s="682">
        <v>30</v>
      </c>
      <c r="D522" s="682">
        <v>30</v>
      </c>
      <c r="E522" s="682">
        <v>0</v>
      </c>
      <c r="F522" s="682">
        <v>0</v>
      </c>
      <c r="G522" s="930">
        <v>0</v>
      </c>
      <c r="H522" s="569">
        <v>0</v>
      </c>
      <c r="I522" s="652" t="str">
        <f t="shared" si="17"/>
        <v>*</v>
      </c>
      <c r="J522" s="798" t="s">
        <v>604</v>
      </c>
      <c r="K522" s="658" t="s">
        <v>605</v>
      </c>
      <c r="L522" s="226"/>
      <c r="M522" s="635"/>
      <c r="N522" s="824"/>
      <c r="O522" s="226"/>
    </row>
    <row r="523" spans="1:15" ht="12.75">
      <c r="A523" s="681" t="s">
        <v>686</v>
      </c>
      <c r="B523" s="683">
        <v>0</v>
      </c>
      <c r="C523" s="682">
        <v>0</v>
      </c>
      <c r="D523" s="682">
        <v>0</v>
      </c>
      <c r="E523" s="682">
        <v>0</v>
      </c>
      <c r="F523" s="682">
        <v>0</v>
      </c>
      <c r="G523" s="930">
        <v>0</v>
      </c>
      <c r="H523" s="569">
        <v>0</v>
      </c>
      <c r="I523" s="652" t="str">
        <f t="shared" si="17"/>
        <v>*</v>
      </c>
      <c r="J523" s="798" t="s">
        <v>437</v>
      </c>
      <c r="K523" s="658" t="s">
        <v>438</v>
      </c>
      <c r="L523" s="226"/>
      <c r="M523" s="635"/>
      <c r="N523" s="824"/>
      <c r="O523" s="226"/>
    </row>
    <row r="524" spans="1:15" ht="12.75">
      <c r="A524" s="681" t="s">
        <v>686</v>
      </c>
      <c r="B524" s="683">
        <v>30</v>
      </c>
      <c r="C524" s="682">
        <v>30</v>
      </c>
      <c r="D524" s="682">
        <v>30</v>
      </c>
      <c r="E524" s="682">
        <v>20</v>
      </c>
      <c r="F524" s="682">
        <v>20</v>
      </c>
      <c r="G524" s="930">
        <v>20</v>
      </c>
      <c r="H524" s="569">
        <v>0</v>
      </c>
      <c r="I524" s="652" t="str">
        <f t="shared" si="17"/>
        <v>*</v>
      </c>
      <c r="J524" s="798" t="s">
        <v>631</v>
      </c>
      <c r="K524" s="658" t="s">
        <v>632</v>
      </c>
      <c r="L524" s="226"/>
      <c r="M524" s="635"/>
      <c r="N524" s="824"/>
      <c r="O524" s="226"/>
    </row>
    <row r="525" spans="1:15" ht="12.75">
      <c r="A525" s="681" t="s">
        <v>686</v>
      </c>
      <c r="B525" s="683">
        <v>0</v>
      </c>
      <c r="C525" s="682">
        <v>0</v>
      </c>
      <c r="D525" s="682">
        <v>0</v>
      </c>
      <c r="E525" s="682">
        <v>0</v>
      </c>
      <c r="F525" s="682">
        <v>0</v>
      </c>
      <c r="G525" s="930">
        <v>0</v>
      </c>
      <c r="H525" s="569">
        <v>0</v>
      </c>
      <c r="I525" s="652" t="str">
        <f t="shared" si="17"/>
        <v>*</v>
      </c>
      <c r="J525" s="798" t="s">
        <v>346</v>
      </c>
      <c r="K525" s="658" t="s">
        <v>347</v>
      </c>
      <c r="L525" s="226"/>
      <c r="M525" s="635"/>
      <c r="N525" s="824"/>
      <c r="O525" s="226"/>
    </row>
    <row r="526" spans="1:15" ht="12.75">
      <c r="A526" s="681" t="s">
        <v>686</v>
      </c>
      <c r="B526" s="683">
        <v>5</v>
      </c>
      <c r="C526" s="682">
        <v>5</v>
      </c>
      <c r="D526" s="682">
        <v>0</v>
      </c>
      <c r="E526" s="682">
        <v>0</v>
      </c>
      <c r="F526" s="682">
        <v>0</v>
      </c>
      <c r="G526" s="930">
        <v>0</v>
      </c>
      <c r="H526" s="569">
        <v>0</v>
      </c>
      <c r="I526" s="652" t="str">
        <f t="shared" si="17"/>
        <v>*</v>
      </c>
      <c r="J526" s="798" t="s">
        <v>332</v>
      </c>
      <c r="K526" s="658" t="s">
        <v>585</v>
      </c>
      <c r="L526" s="226"/>
      <c r="M526" s="635"/>
      <c r="N526" s="824"/>
      <c r="O526" s="226"/>
    </row>
    <row r="527" spans="1:15" ht="12.75">
      <c r="A527" s="681" t="s">
        <v>686</v>
      </c>
      <c r="B527" s="683">
        <v>10</v>
      </c>
      <c r="C527" s="682">
        <v>10</v>
      </c>
      <c r="D527" s="682">
        <v>10</v>
      </c>
      <c r="E527" s="682">
        <v>10</v>
      </c>
      <c r="F527" s="682">
        <v>10</v>
      </c>
      <c r="G527" s="930">
        <v>10</v>
      </c>
      <c r="H527" s="569">
        <v>0</v>
      </c>
      <c r="I527" s="652" t="str">
        <f t="shared" si="17"/>
        <v>*</v>
      </c>
      <c r="J527" s="798" t="s">
        <v>442</v>
      </c>
      <c r="K527" s="658" t="s">
        <v>606</v>
      </c>
      <c r="L527" s="226"/>
      <c r="M527" s="635"/>
      <c r="N527" s="824"/>
      <c r="O527" s="226"/>
    </row>
    <row r="528" spans="1:15" ht="12.75">
      <c r="A528" s="681" t="s">
        <v>686</v>
      </c>
      <c r="B528" s="683">
        <v>0</v>
      </c>
      <c r="C528" s="682">
        <v>0</v>
      </c>
      <c r="D528" s="682">
        <v>0</v>
      </c>
      <c r="E528" s="682">
        <v>353</v>
      </c>
      <c r="F528" s="682">
        <v>353</v>
      </c>
      <c r="G528" s="930">
        <v>353</v>
      </c>
      <c r="H528" s="569">
        <v>353</v>
      </c>
      <c r="I528" s="652">
        <f t="shared" si="17"/>
        <v>1</v>
      </c>
      <c r="J528" s="798" t="s">
        <v>688</v>
      </c>
      <c r="K528" s="648" t="s">
        <v>445</v>
      </c>
      <c r="L528" s="226"/>
      <c r="M528" s="635"/>
      <c r="N528" s="824"/>
      <c r="O528" s="226"/>
    </row>
    <row r="529" spans="1:15" ht="12.75">
      <c r="A529" s="681" t="s">
        <v>686</v>
      </c>
      <c r="B529" s="683">
        <v>150</v>
      </c>
      <c r="C529" s="682">
        <v>150</v>
      </c>
      <c r="D529" s="682">
        <v>150</v>
      </c>
      <c r="E529" s="682">
        <v>90</v>
      </c>
      <c r="F529" s="682">
        <v>90</v>
      </c>
      <c r="G529" s="930">
        <v>0</v>
      </c>
      <c r="H529" s="569">
        <v>0</v>
      </c>
      <c r="I529" s="652" t="str">
        <f t="shared" si="17"/>
        <v>*</v>
      </c>
      <c r="J529" s="798" t="s">
        <v>391</v>
      </c>
      <c r="K529" s="658" t="s">
        <v>589</v>
      </c>
      <c r="L529" s="226"/>
      <c r="M529" s="635"/>
      <c r="N529" s="824"/>
      <c r="O529" s="226"/>
    </row>
    <row r="530" spans="1:15" ht="12.75">
      <c r="A530" s="681" t="s">
        <v>689</v>
      </c>
      <c r="B530" s="683">
        <v>0</v>
      </c>
      <c r="C530" s="682">
        <v>0</v>
      </c>
      <c r="D530" s="682">
        <v>0</v>
      </c>
      <c r="E530" s="682">
        <v>0</v>
      </c>
      <c r="F530" s="682">
        <v>0</v>
      </c>
      <c r="G530" s="930">
        <v>0</v>
      </c>
      <c r="H530" s="569">
        <v>0</v>
      </c>
      <c r="I530" s="652" t="str">
        <f t="shared" si="17"/>
        <v>*</v>
      </c>
      <c r="J530" s="798" t="s">
        <v>361</v>
      </c>
      <c r="K530" s="658" t="s">
        <v>573</v>
      </c>
      <c r="L530" s="226"/>
      <c r="M530" s="635"/>
      <c r="N530" s="824"/>
      <c r="O530" s="226"/>
    </row>
    <row r="531" spans="1:15" ht="12.75">
      <c r="A531" s="681" t="s">
        <v>689</v>
      </c>
      <c r="B531" s="683">
        <v>0</v>
      </c>
      <c r="C531" s="682">
        <v>0</v>
      </c>
      <c r="D531" s="682">
        <v>0</v>
      </c>
      <c r="E531" s="682">
        <v>0</v>
      </c>
      <c r="F531" s="682">
        <v>0</v>
      </c>
      <c r="G531" s="930">
        <v>0</v>
      </c>
      <c r="H531" s="569">
        <v>0</v>
      </c>
      <c r="I531" s="652" t="str">
        <f t="shared" si="17"/>
        <v>*</v>
      </c>
      <c r="J531" s="798" t="s">
        <v>418</v>
      </c>
      <c r="K531" s="658" t="s">
        <v>574</v>
      </c>
      <c r="M531" s="635"/>
      <c r="N531" s="824"/>
      <c r="O531" s="226"/>
    </row>
    <row r="532" spans="1:15" ht="12.75">
      <c r="A532" s="681" t="s">
        <v>689</v>
      </c>
      <c r="B532" s="683">
        <v>40</v>
      </c>
      <c r="C532" s="682">
        <v>40</v>
      </c>
      <c r="D532" s="682">
        <v>40</v>
      </c>
      <c r="E532" s="682">
        <v>85</v>
      </c>
      <c r="F532" s="682">
        <v>85</v>
      </c>
      <c r="G532" s="930">
        <v>85</v>
      </c>
      <c r="H532" s="569">
        <v>79</v>
      </c>
      <c r="I532" s="652">
        <f t="shared" si="17"/>
        <v>0.9294117647058824</v>
      </c>
      <c r="J532" s="798" t="s">
        <v>372</v>
      </c>
      <c r="K532" s="658" t="s">
        <v>576</v>
      </c>
      <c r="M532" s="635"/>
      <c r="N532" s="824"/>
      <c r="O532" s="226"/>
    </row>
    <row r="533" spans="1:15" ht="12.75">
      <c r="A533" s="681" t="s">
        <v>689</v>
      </c>
      <c r="B533" s="683">
        <v>0</v>
      </c>
      <c r="C533" s="682">
        <v>0</v>
      </c>
      <c r="D533" s="682">
        <v>0</v>
      </c>
      <c r="E533" s="682">
        <v>0</v>
      </c>
      <c r="F533" s="682">
        <v>0</v>
      </c>
      <c r="G533" s="930">
        <v>0</v>
      </c>
      <c r="H533" s="569">
        <v>0</v>
      </c>
      <c r="I533" s="652" t="str">
        <f t="shared" si="17"/>
        <v>*</v>
      </c>
      <c r="J533" s="798" t="s">
        <v>424</v>
      </c>
      <c r="K533" s="658" t="s">
        <v>577</v>
      </c>
      <c r="M533" s="635"/>
      <c r="N533" s="824"/>
      <c r="O533" s="226"/>
    </row>
    <row r="534" spans="1:15" ht="12.75">
      <c r="A534" s="681" t="s">
        <v>689</v>
      </c>
      <c r="B534" s="683">
        <v>40</v>
      </c>
      <c r="C534" s="682">
        <v>40</v>
      </c>
      <c r="D534" s="682">
        <v>40</v>
      </c>
      <c r="E534" s="682">
        <v>40</v>
      </c>
      <c r="F534" s="682">
        <v>40</v>
      </c>
      <c r="G534" s="930">
        <v>40</v>
      </c>
      <c r="H534" s="569">
        <v>0</v>
      </c>
      <c r="I534" s="652" t="str">
        <f t="shared" si="17"/>
        <v>*</v>
      </c>
      <c r="J534" s="798" t="s">
        <v>374</v>
      </c>
      <c r="K534" s="658" t="s">
        <v>375</v>
      </c>
      <c r="M534" s="635"/>
      <c r="N534" s="824"/>
      <c r="O534" s="226"/>
    </row>
    <row r="535" spans="1:15" ht="12.75">
      <c r="A535" s="681" t="s">
        <v>689</v>
      </c>
      <c r="B535" s="683">
        <v>0</v>
      </c>
      <c r="C535" s="682">
        <v>0</v>
      </c>
      <c r="D535" s="682">
        <v>0</v>
      </c>
      <c r="E535" s="682">
        <v>0</v>
      </c>
      <c r="F535" s="682">
        <v>0</v>
      </c>
      <c r="G535" s="930">
        <v>0</v>
      </c>
      <c r="H535" s="569">
        <v>0</v>
      </c>
      <c r="I535" s="652" t="str">
        <f t="shared" si="17"/>
        <v>*</v>
      </c>
      <c r="J535" s="798" t="s">
        <v>431</v>
      </c>
      <c r="K535" s="658" t="s">
        <v>580</v>
      </c>
      <c r="M535" s="635"/>
      <c r="N535" s="824"/>
      <c r="O535" s="226"/>
    </row>
    <row r="536" spans="1:15" ht="12.75">
      <c r="A536" s="681" t="s">
        <v>689</v>
      </c>
      <c r="B536" s="683">
        <v>0</v>
      </c>
      <c r="C536" s="682">
        <v>0</v>
      </c>
      <c r="D536" s="682">
        <v>0</v>
      </c>
      <c r="E536" s="682">
        <v>0</v>
      </c>
      <c r="F536" s="682">
        <v>0</v>
      </c>
      <c r="G536" s="930">
        <v>0</v>
      </c>
      <c r="H536" s="569">
        <v>0</v>
      </c>
      <c r="I536" s="652" t="str">
        <f t="shared" si="17"/>
        <v>*</v>
      </c>
      <c r="J536" s="798" t="s">
        <v>473</v>
      </c>
      <c r="K536" s="658" t="s">
        <v>581</v>
      </c>
      <c r="M536" s="635"/>
      <c r="N536" s="824"/>
      <c r="O536" s="226"/>
    </row>
    <row r="537" spans="1:15" ht="12.75">
      <c r="A537" s="681" t="s">
        <v>689</v>
      </c>
      <c r="B537" s="683">
        <v>0</v>
      </c>
      <c r="C537" s="682">
        <v>0</v>
      </c>
      <c r="D537" s="682">
        <v>0</v>
      </c>
      <c r="E537" s="682">
        <v>0</v>
      </c>
      <c r="F537" s="682">
        <v>0</v>
      </c>
      <c r="G537" s="930">
        <v>0</v>
      </c>
      <c r="H537" s="569">
        <v>0</v>
      </c>
      <c r="I537" s="652" t="str">
        <f t="shared" si="17"/>
        <v>*</v>
      </c>
      <c r="J537" s="798" t="s">
        <v>378</v>
      </c>
      <c r="K537" s="658" t="s">
        <v>583</v>
      </c>
      <c r="M537" s="635"/>
      <c r="N537" s="824"/>
      <c r="O537" s="226"/>
    </row>
    <row r="538" spans="1:15" ht="12.75">
      <c r="A538" s="681" t="s">
        <v>689</v>
      </c>
      <c r="B538" s="683">
        <v>0</v>
      </c>
      <c r="C538" s="682">
        <v>0</v>
      </c>
      <c r="D538" s="682">
        <v>0</v>
      </c>
      <c r="E538" s="682">
        <v>0</v>
      </c>
      <c r="F538" s="682">
        <v>0</v>
      </c>
      <c r="G538" s="930">
        <v>0</v>
      </c>
      <c r="H538" s="569">
        <v>0</v>
      </c>
      <c r="I538" s="652" t="str">
        <f t="shared" si="17"/>
        <v>*</v>
      </c>
      <c r="J538" s="798" t="s">
        <v>383</v>
      </c>
      <c r="K538" s="658" t="s">
        <v>584</v>
      </c>
      <c r="M538" s="635"/>
      <c r="N538" s="824"/>
      <c r="O538" s="226"/>
    </row>
    <row r="539" spans="1:15" ht="12.75">
      <c r="A539" s="681" t="s">
        <v>690</v>
      </c>
      <c r="B539" s="683">
        <v>7</v>
      </c>
      <c r="C539" s="682">
        <v>7</v>
      </c>
      <c r="D539" s="682">
        <v>7</v>
      </c>
      <c r="E539" s="682">
        <v>7</v>
      </c>
      <c r="F539" s="682">
        <v>7</v>
      </c>
      <c r="G539" s="930">
        <v>3</v>
      </c>
      <c r="H539" s="569">
        <v>3</v>
      </c>
      <c r="I539" s="652">
        <f t="shared" si="17"/>
        <v>1</v>
      </c>
      <c r="J539" s="798" t="s">
        <v>361</v>
      </c>
      <c r="K539" s="658" t="s">
        <v>573</v>
      </c>
      <c r="M539" s="635"/>
      <c r="N539" s="824"/>
      <c r="O539" s="226"/>
    </row>
    <row r="540" spans="1:15" ht="12.75">
      <c r="A540" s="681" t="s">
        <v>690</v>
      </c>
      <c r="B540" s="683">
        <v>0</v>
      </c>
      <c r="C540" s="682">
        <v>0</v>
      </c>
      <c r="D540" s="682">
        <v>0</v>
      </c>
      <c r="E540" s="682">
        <v>0</v>
      </c>
      <c r="F540" s="682">
        <v>0</v>
      </c>
      <c r="G540" s="930">
        <v>0</v>
      </c>
      <c r="H540" s="569">
        <v>0</v>
      </c>
      <c r="I540" s="652" t="str">
        <f t="shared" si="17"/>
        <v>*</v>
      </c>
      <c r="J540" s="798" t="s">
        <v>366</v>
      </c>
      <c r="K540" s="658" t="s">
        <v>594</v>
      </c>
      <c r="M540" s="635"/>
      <c r="N540" s="824"/>
      <c r="O540" s="226"/>
    </row>
    <row r="541" spans="1:15" ht="12.75">
      <c r="A541" s="681" t="s">
        <v>690</v>
      </c>
      <c r="B541" s="683">
        <v>0</v>
      </c>
      <c r="C541" s="682">
        <v>0</v>
      </c>
      <c r="D541" s="682">
        <v>0</v>
      </c>
      <c r="E541" s="682">
        <v>0</v>
      </c>
      <c r="F541" s="682">
        <v>0</v>
      </c>
      <c r="G541" s="930">
        <v>0</v>
      </c>
      <c r="H541" s="569">
        <v>0</v>
      </c>
      <c r="I541" s="652" t="str">
        <f t="shared" si="17"/>
        <v>*</v>
      </c>
      <c r="J541" s="798" t="s">
        <v>420</v>
      </c>
      <c r="K541" s="658" t="s">
        <v>575</v>
      </c>
      <c r="M541" s="635"/>
      <c r="N541" s="824"/>
      <c r="O541" s="226"/>
    </row>
    <row r="542" spans="1:15" ht="12.75">
      <c r="A542" s="681" t="s">
        <v>690</v>
      </c>
      <c r="B542" s="683">
        <v>70</v>
      </c>
      <c r="C542" s="682">
        <v>70</v>
      </c>
      <c r="D542" s="682">
        <v>70</v>
      </c>
      <c r="E542" s="682">
        <v>20</v>
      </c>
      <c r="F542" s="682">
        <v>20</v>
      </c>
      <c r="G542" s="930">
        <v>20</v>
      </c>
      <c r="H542" s="569">
        <v>21</v>
      </c>
      <c r="I542" s="652">
        <f t="shared" si="17"/>
        <v>1.05</v>
      </c>
      <c r="J542" s="798" t="s">
        <v>372</v>
      </c>
      <c r="K542" s="658" t="s">
        <v>576</v>
      </c>
      <c r="M542" s="635"/>
      <c r="N542" s="824"/>
      <c r="O542" s="226"/>
    </row>
    <row r="543" spans="1:15" ht="12.75">
      <c r="A543" s="681" t="s">
        <v>690</v>
      </c>
      <c r="B543" s="683">
        <v>0</v>
      </c>
      <c r="C543" s="682">
        <v>0</v>
      </c>
      <c r="D543" s="682">
        <v>0</v>
      </c>
      <c r="E543" s="682">
        <v>0</v>
      </c>
      <c r="F543" s="682">
        <v>0</v>
      </c>
      <c r="G543" s="930">
        <v>0</v>
      </c>
      <c r="H543" s="569">
        <v>0</v>
      </c>
      <c r="I543" s="652" t="str">
        <f t="shared" si="17"/>
        <v>*</v>
      </c>
      <c r="J543" s="798" t="s">
        <v>422</v>
      </c>
      <c r="K543" s="658" t="s">
        <v>423</v>
      </c>
      <c r="M543" s="635"/>
      <c r="N543" s="824"/>
      <c r="O543" s="226"/>
    </row>
    <row r="544" spans="1:15" ht="12.75">
      <c r="A544" s="681" t="s">
        <v>690</v>
      </c>
      <c r="B544" s="683">
        <v>0</v>
      </c>
      <c r="C544" s="682">
        <v>0</v>
      </c>
      <c r="D544" s="682">
        <v>0</v>
      </c>
      <c r="E544" s="682">
        <v>0</v>
      </c>
      <c r="F544" s="682">
        <v>0</v>
      </c>
      <c r="G544" s="930">
        <v>0</v>
      </c>
      <c r="H544" s="569">
        <v>0</v>
      </c>
      <c r="I544" s="652" t="str">
        <f t="shared" si="17"/>
        <v>*</v>
      </c>
      <c r="J544" s="798" t="s">
        <v>424</v>
      </c>
      <c r="K544" s="658" t="s">
        <v>577</v>
      </c>
      <c r="M544" s="635"/>
      <c r="N544" s="824"/>
      <c r="O544" s="226"/>
    </row>
    <row r="545" spans="1:15" ht="12.75">
      <c r="A545" s="681" t="s">
        <v>690</v>
      </c>
      <c r="B545" s="683">
        <v>0</v>
      </c>
      <c r="C545" s="682">
        <v>0</v>
      </c>
      <c r="D545" s="682">
        <v>0</v>
      </c>
      <c r="E545" s="682">
        <v>0</v>
      </c>
      <c r="F545" s="682">
        <v>0</v>
      </c>
      <c r="G545" s="930">
        <v>0</v>
      </c>
      <c r="H545" s="569">
        <v>0</v>
      </c>
      <c r="I545" s="652" t="str">
        <f t="shared" si="17"/>
        <v>*</v>
      </c>
      <c r="J545" s="798" t="s">
        <v>374</v>
      </c>
      <c r="K545" s="658" t="s">
        <v>375</v>
      </c>
      <c r="M545" s="635"/>
      <c r="N545" s="824"/>
      <c r="O545" s="226"/>
    </row>
    <row r="546" spans="1:15" ht="12.75">
      <c r="A546" s="681" t="s">
        <v>690</v>
      </c>
      <c r="B546" s="825">
        <v>0</v>
      </c>
      <c r="C546" s="828">
        <v>8</v>
      </c>
      <c r="D546" s="828">
        <v>4</v>
      </c>
      <c r="E546" s="828">
        <v>4</v>
      </c>
      <c r="F546" s="828">
        <v>4</v>
      </c>
      <c r="G546" s="935">
        <v>3</v>
      </c>
      <c r="H546" s="569">
        <v>3</v>
      </c>
      <c r="I546" s="652">
        <f t="shared" si="17"/>
        <v>1</v>
      </c>
      <c r="J546" s="798" t="s">
        <v>557</v>
      </c>
      <c r="K546" s="790" t="s">
        <v>558</v>
      </c>
      <c r="M546" s="635"/>
      <c r="N546" s="824"/>
      <c r="O546" s="226"/>
    </row>
    <row r="547" spans="1:15" ht="12.75">
      <c r="A547" s="681" t="s">
        <v>690</v>
      </c>
      <c r="B547" s="683">
        <v>0</v>
      </c>
      <c r="C547" s="682">
        <v>0</v>
      </c>
      <c r="D547" s="682">
        <v>0</v>
      </c>
      <c r="E547" s="682">
        <v>0</v>
      </c>
      <c r="F547" s="682">
        <v>2</v>
      </c>
      <c r="G547" s="930">
        <v>2</v>
      </c>
      <c r="H547" s="569">
        <v>2</v>
      </c>
      <c r="I547" s="652">
        <f t="shared" si="17"/>
        <v>1</v>
      </c>
      <c r="J547" s="798" t="s">
        <v>644</v>
      </c>
      <c r="K547" s="648" t="s">
        <v>691</v>
      </c>
      <c r="M547" s="635"/>
      <c r="N547" s="832"/>
      <c r="O547" s="834"/>
    </row>
    <row r="548" spans="1:15" ht="12.75">
      <c r="A548" s="681" t="s">
        <v>690</v>
      </c>
      <c r="B548" s="683">
        <v>0</v>
      </c>
      <c r="C548" s="682">
        <v>0</v>
      </c>
      <c r="D548" s="682">
        <v>0</v>
      </c>
      <c r="E548" s="682">
        <v>0</v>
      </c>
      <c r="F548" s="682">
        <v>2</v>
      </c>
      <c r="G548" s="930">
        <v>2</v>
      </c>
      <c r="H548" s="569">
        <v>2</v>
      </c>
      <c r="I548" s="652">
        <f t="shared" si="17"/>
        <v>1</v>
      </c>
      <c r="J548" s="798" t="s">
        <v>678</v>
      </c>
      <c r="K548" s="658" t="s">
        <v>679</v>
      </c>
      <c r="M548" s="635"/>
      <c r="N548" s="824"/>
      <c r="O548" s="226"/>
    </row>
    <row r="549" spans="1:15" ht="12.75">
      <c r="A549" s="681" t="s">
        <v>690</v>
      </c>
      <c r="B549" s="825">
        <v>0</v>
      </c>
      <c r="C549" s="828">
        <v>0</v>
      </c>
      <c r="D549" s="828">
        <v>0</v>
      </c>
      <c r="E549" s="828">
        <v>0</v>
      </c>
      <c r="F549" s="828">
        <v>0</v>
      </c>
      <c r="G549" s="935">
        <v>0</v>
      </c>
      <c r="H549" s="569">
        <v>0</v>
      </c>
      <c r="I549" s="652" t="str">
        <f t="shared" si="17"/>
        <v>*</v>
      </c>
      <c r="J549" s="798" t="s">
        <v>484</v>
      </c>
      <c r="K549" s="658" t="s">
        <v>692</v>
      </c>
      <c r="M549" s="635"/>
      <c r="N549" s="824"/>
      <c r="O549" s="226"/>
    </row>
    <row r="550" spans="1:15" ht="12.75">
      <c r="A550" s="681" t="s">
        <v>690</v>
      </c>
      <c r="B550" s="683">
        <v>2</v>
      </c>
      <c r="C550" s="682">
        <v>2</v>
      </c>
      <c r="D550" s="682">
        <v>2</v>
      </c>
      <c r="E550" s="682">
        <v>2</v>
      </c>
      <c r="F550" s="682">
        <v>2</v>
      </c>
      <c r="G550" s="930">
        <v>2</v>
      </c>
      <c r="H550" s="569">
        <v>0</v>
      </c>
      <c r="I550" s="652" t="str">
        <f t="shared" si="17"/>
        <v>*</v>
      </c>
      <c r="J550" s="798" t="s">
        <v>473</v>
      </c>
      <c r="K550" s="658" t="s">
        <v>581</v>
      </c>
      <c r="M550" s="635"/>
      <c r="N550" s="824"/>
      <c r="O550" s="226"/>
    </row>
    <row r="551" spans="1:15" ht="12.75">
      <c r="A551" s="681" t="s">
        <v>690</v>
      </c>
      <c r="B551" s="683">
        <v>1</v>
      </c>
      <c r="C551" s="682">
        <v>1</v>
      </c>
      <c r="D551" s="682">
        <v>1</v>
      </c>
      <c r="E551" s="682">
        <v>1</v>
      </c>
      <c r="F551" s="682">
        <v>1</v>
      </c>
      <c r="G551" s="930">
        <v>1</v>
      </c>
      <c r="H551" s="569">
        <v>0</v>
      </c>
      <c r="I551" s="652" t="str">
        <f t="shared" si="17"/>
        <v>*</v>
      </c>
      <c r="J551" s="798" t="s">
        <v>378</v>
      </c>
      <c r="K551" s="658" t="s">
        <v>583</v>
      </c>
      <c r="M551" s="635"/>
      <c r="N551" s="824"/>
      <c r="O551" s="226"/>
    </row>
    <row r="552" spans="1:15" ht="12.75">
      <c r="A552" s="681" t="s">
        <v>690</v>
      </c>
      <c r="B552" s="683">
        <v>5</v>
      </c>
      <c r="C552" s="682">
        <v>5</v>
      </c>
      <c r="D552" s="682">
        <v>5</v>
      </c>
      <c r="E552" s="682">
        <v>5</v>
      </c>
      <c r="F552" s="682">
        <v>5</v>
      </c>
      <c r="G552" s="930">
        <v>5</v>
      </c>
      <c r="H552" s="569">
        <v>4</v>
      </c>
      <c r="I552" s="652">
        <f t="shared" si="17"/>
        <v>0.8</v>
      </c>
      <c r="J552" s="798" t="s">
        <v>383</v>
      </c>
      <c r="K552" s="658" t="s">
        <v>584</v>
      </c>
      <c r="M552" s="635"/>
      <c r="N552" s="824"/>
      <c r="O552" s="226"/>
    </row>
    <row r="553" spans="1:17" ht="12.75">
      <c r="A553" s="681" t="s">
        <v>690</v>
      </c>
      <c r="B553" s="683">
        <v>5</v>
      </c>
      <c r="C553" s="682">
        <v>5</v>
      </c>
      <c r="D553" s="682">
        <v>5</v>
      </c>
      <c r="E553" s="682">
        <v>5</v>
      </c>
      <c r="F553" s="682">
        <v>5</v>
      </c>
      <c r="G553" s="930">
        <v>5</v>
      </c>
      <c r="H553" s="569">
        <v>0</v>
      </c>
      <c r="I553" s="652" t="str">
        <f t="shared" si="17"/>
        <v>*</v>
      </c>
      <c r="J553" s="798" t="s">
        <v>604</v>
      </c>
      <c r="K553" s="658" t="s">
        <v>605</v>
      </c>
      <c r="M553" s="635"/>
      <c r="N553" s="832"/>
      <c r="O553" s="226"/>
      <c r="Q553" s="156"/>
    </row>
    <row r="554" spans="1:15" ht="12.75">
      <c r="A554" s="681" t="s">
        <v>690</v>
      </c>
      <c r="B554" s="683">
        <v>0</v>
      </c>
      <c r="C554" s="682">
        <v>0</v>
      </c>
      <c r="D554" s="682">
        <v>0</v>
      </c>
      <c r="E554" s="682">
        <v>0</v>
      </c>
      <c r="F554" s="682">
        <v>0</v>
      </c>
      <c r="G554" s="930">
        <v>0</v>
      </c>
      <c r="H554" s="569">
        <v>0</v>
      </c>
      <c r="I554" s="652" t="str">
        <f t="shared" si="17"/>
        <v>*</v>
      </c>
      <c r="J554" s="798" t="s">
        <v>437</v>
      </c>
      <c r="K554" s="658" t="s">
        <v>438</v>
      </c>
      <c r="M554" s="635"/>
      <c r="N554" s="824"/>
      <c r="O554" s="226"/>
    </row>
    <row r="555" spans="1:15" ht="12.75">
      <c r="A555" s="681" t="s">
        <v>690</v>
      </c>
      <c r="B555" s="683">
        <v>0</v>
      </c>
      <c r="C555" s="682">
        <v>0</v>
      </c>
      <c r="D555" s="682">
        <v>0</v>
      </c>
      <c r="E555" s="682">
        <v>0</v>
      </c>
      <c r="F555" s="682">
        <v>0</v>
      </c>
      <c r="G555" s="930">
        <v>0</v>
      </c>
      <c r="H555" s="569">
        <v>0</v>
      </c>
      <c r="I555" s="652" t="str">
        <f t="shared" si="17"/>
        <v>*</v>
      </c>
      <c r="J555" s="798" t="s">
        <v>385</v>
      </c>
      <c r="K555" s="658" t="s">
        <v>386</v>
      </c>
      <c r="M555" s="635"/>
      <c r="N555" s="824"/>
      <c r="O555" s="226"/>
    </row>
    <row r="556" spans="1:15" ht="12.75">
      <c r="A556" s="681" t="s">
        <v>690</v>
      </c>
      <c r="B556" s="683">
        <v>0</v>
      </c>
      <c r="C556" s="682">
        <v>0</v>
      </c>
      <c r="D556" s="682">
        <v>0</v>
      </c>
      <c r="E556" s="682">
        <v>0</v>
      </c>
      <c r="F556" s="682">
        <v>0</v>
      </c>
      <c r="G556" s="930">
        <v>0</v>
      </c>
      <c r="H556" s="569">
        <v>0</v>
      </c>
      <c r="I556" s="652" t="str">
        <f t="shared" si="17"/>
        <v>*</v>
      </c>
      <c r="J556" s="798" t="s">
        <v>346</v>
      </c>
      <c r="K556" s="658" t="s">
        <v>347</v>
      </c>
      <c r="M556" s="635"/>
      <c r="N556" s="824"/>
      <c r="O556" s="226"/>
    </row>
    <row r="557" spans="1:15" ht="12.75">
      <c r="A557" s="681" t="s">
        <v>690</v>
      </c>
      <c r="B557" s="683">
        <v>15</v>
      </c>
      <c r="C557" s="682">
        <v>15</v>
      </c>
      <c r="D557" s="682">
        <v>3</v>
      </c>
      <c r="E557" s="682">
        <v>3</v>
      </c>
      <c r="F557" s="682">
        <v>3</v>
      </c>
      <c r="G557" s="930">
        <v>3</v>
      </c>
      <c r="H557" s="569">
        <v>3</v>
      </c>
      <c r="I557" s="652">
        <f t="shared" si="17"/>
        <v>1</v>
      </c>
      <c r="J557" s="798" t="s">
        <v>332</v>
      </c>
      <c r="K557" s="658" t="s">
        <v>585</v>
      </c>
      <c r="M557" s="635"/>
      <c r="N557" s="824"/>
      <c r="O557" s="226"/>
    </row>
    <row r="558" spans="1:15" ht="12.75">
      <c r="A558" s="681" t="s">
        <v>690</v>
      </c>
      <c r="B558" s="683">
        <v>0</v>
      </c>
      <c r="C558" s="682">
        <v>0</v>
      </c>
      <c r="D558" s="682">
        <v>0</v>
      </c>
      <c r="E558" s="682">
        <v>0</v>
      </c>
      <c r="F558" s="682">
        <v>0</v>
      </c>
      <c r="G558" s="930">
        <v>0</v>
      </c>
      <c r="H558" s="569">
        <v>0</v>
      </c>
      <c r="I558" s="652" t="str">
        <f t="shared" si="17"/>
        <v>*</v>
      </c>
      <c r="J558" s="798" t="s">
        <v>442</v>
      </c>
      <c r="K558" s="658" t="s">
        <v>606</v>
      </c>
      <c r="M558" s="635"/>
      <c r="N558" s="824"/>
      <c r="O558" s="226"/>
    </row>
    <row r="559" spans="1:15" ht="12.75">
      <c r="A559" s="681" t="s">
        <v>693</v>
      </c>
      <c r="B559" s="683">
        <v>0</v>
      </c>
      <c r="C559" s="682">
        <v>0</v>
      </c>
      <c r="D559" s="682">
        <v>0</v>
      </c>
      <c r="E559" s="682">
        <v>0</v>
      </c>
      <c r="F559" s="682">
        <v>0</v>
      </c>
      <c r="G559" s="930">
        <v>0</v>
      </c>
      <c r="H559" s="569">
        <v>0</v>
      </c>
      <c r="I559" s="652" t="str">
        <f t="shared" si="17"/>
        <v>*</v>
      </c>
      <c r="J559" s="798" t="s">
        <v>458</v>
      </c>
      <c r="K559" s="658" t="s">
        <v>694</v>
      </c>
      <c r="M559" s="635"/>
      <c r="N559" s="824"/>
      <c r="O559" s="226"/>
    </row>
    <row r="560" spans="1:17" ht="12.75">
      <c r="A560" s="681" t="s">
        <v>693</v>
      </c>
      <c r="B560" s="683">
        <v>80</v>
      </c>
      <c r="C560" s="682">
        <v>80</v>
      </c>
      <c r="D560" s="682">
        <v>80</v>
      </c>
      <c r="E560" s="682">
        <v>80</v>
      </c>
      <c r="F560" s="682">
        <v>80</v>
      </c>
      <c r="G560" s="930">
        <v>80</v>
      </c>
      <c r="H560" s="569">
        <v>80</v>
      </c>
      <c r="I560" s="652">
        <f t="shared" si="17"/>
        <v>1</v>
      </c>
      <c r="J560" s="798" t="s">
        <v>372</v>
      </c>
      <c r="K560" s="658" t="s">
        <v>576</v>
      </c>
      <c r="M560" s="635"/>
      <c r="N560" s="824"/>
      <c r="O560" s="226"/>
      <c r="Q560" s="156"/>
    </row>
    <row r="561" spans="1:15" ht="12.75">
      <c r="A561" s="681" t="s">
        <v>693</v>
      </c>
      <c r="B561" s="683">
        <v>7</v>
      </c>
      <c r="C561" s="682">
        <v>7</v>
      </c>
      <c r="D561" s="682">
        <v>7</v>
      </c>
      <c r="E561" s="682">
        <v>7</v>
      </c>
      <c r="F561" s="682">
        <v>7</v>
      </c>
      <c r="G561" s="930">
        <v>7</v>
      </c>
      <c r="H561" s="569">
        <v>0</v>
      </c>
      <c r="I561" s="652" t="str">
        <f t="shared" si="17"/>
        <v>*</v>
      </c>
      <c r="J561" s="798" t="s">
        <v>420</v>
      </c>
      <c r="K561" s="658" t="s">
        <v>575</v>
      </c>
      <c r="M561" s="635"/>
      <c r="N561" s="824"/>
      <c r="O561" s="226"/>
    </row>
    <row r="562" spans="1:15" ht="12.75">
      <c r="A562" s="681" t="s">
        <v>693</v>
      </c>
      <c r="B562" s="683">
        <v>2</v>
      </c>
      <c r="C562" s="682">
        <v>2</v>
      </c>
      <c r="D562" s="682">
        <v>2</v>
      </c>
      <c r="E562" s="682">
        <v>2</v>
      </c>
      <c r="F562" s="682">
        <v>2</v>
      </c>
      <c r="G562" s="930">
        <v>2</v>
      </c>
      <c r="H562" s="569">
        <v>2</v>
      </c>
      <c r="I562" s="652">
        <f t="shared" si="17"/>
        <v>1</v>
      </c>
      <c r="J562" s="798" t="s">
        <v>361</v>
      </c>
      <c r="K562" s="658" t="s">
        <v>573</v>
      </c>
      <c r="M562" s="635"/>
      <c r="N562" s="824"/>
      <c r="O562" s="226"/>
    </row>
    <row r="563" spans="1:15" ht="12.75">
      <c r="A563" s="681" t="s">
        <v>693</v>
      </c>
      <c r="B563" s="683">
        <v>22</v>
      </c>
      <c r="C563" s="682">
        <v>22</v>
      </c>
      <c r="D563" s="682">
        <v>22</v>
      </c>
      <c r="E563" s="682">
        <v>10</v>
      </c>
      <c r="F563" s="682">
        <v>10</v>
      </c>
      <c r="G563" s="930">
        <v>9</v>
      </c>
      <c r="H563" s="569">
        <v>6</v>
      </c>
      <c r="I563" s="652">
        <f t="shared" si="17"/>
        <v>0.6666666666666666</v>
      </c>
      <c r="J563" s="798" t="s">
        <v>618</v>
      </c>
      <c r="K563" s="658" t="s">
        <v>619</v>
      </c>
      <c r="M563" s="635"/>
      <c r="N563" s="824"/>
      <c r="O563" s="226"/>
    </row>
    <row r="564" spans="1:15" ht="12.75">
      <c r="A564" s="681" t="s">
        <v>693</v>
      </c>
      <c r="B564" s="683">
        <v>0</v>
      </c>
      <c r="C564" s="682">
        <v>0</v>
      </c>
      <c r="D564" s="682">
        <v>0</v>
      </c>
      <c r="E564" s="682">
        <v>0</v>
      </c>
      <c r="F564" s="682">
        <v>0</v>
      </c>
      <c r="G564" s="930">
        <v>0</v>
      </c>
      <c r="H564" s="569">
        <v>0</v>
      </c>
      <c r="I564" s="652" t="str">
        <f t="shared" si="17"/>
        <v>*</v>
      </c>
      <c r="J564" s="798" t="s">
        <v>418</v>
      </c>
      <c r="K564" s="658" t="s">
        <v>574</v>
      </c>
      <c r="M564" s="635"/>
      <c r="N564" s="824"/>
      <c r="O564" s="226"/>
    </row>
    <row r="565" spans="1:15" ht="12.75">
      <c r="A565" s="681" t="s">
        <v>693</v>
      </c>
      <c r="B565" s="683">
        <v>21</v>
      </c>
      <c r="C565" s="682">
        <v>21</v>
      </c>
      <c r="D565" s="682">
        <v>21</v>
      </c>
      <c r="E565" s="682">
        <v>21</v>
      </c>
      <c r="F565" s="682">
        <v>21</v>
      </c>
      <c r="G565" s="930">
        <v>26</v>
      </c>
      <c r="H565" s="569">
        <v>23</v>
      </c>
      <c r="I565" s="652">
        <f t="shared" si="17"/>
        <v>0.8846153846153846</v>
      </c>
      <c r="J565" s="798" t="s">
        <v>366</v>
      </c>
      <c r="K565" s="658" t="s">
        <v>594</v>
      </c>
      <c r="M565" s="635"/>
      <c r="N565" s="824"/>
      <c r="O565" s="226"/>
    </row>
    <row r="566" spans="1:15" ht="12.75">
      <c r="A566" s="681" t="s">
        <v>693</v>
      </c>
      <c r="B566" s="683">
        <v>0</v>
      </c>
      <c r="C566" s="682">
        <v>0</v>
      </c>
      <c r="D566" s="682">
        <v>0</v>
      </c>
      <c r="E566" s="682">
        <v>0</v>
      </c>
      <c r="F566" s="682">
        <v>0</v>
      </c>
      <c r="G566" s="930">
        <v>0</v>
      </c>
      <c r="H566" s="569">
        <v>0</v>
      </c>
      <c r="I566" s="652" t="str">
        <f t="shared" si="17"/>
        <v>*</v>
      </c>
      <c r="J566" s="798" t="s">
        <v>641</v>
      </c>
      <c r="K566" s="658" t="s">
        <v>642</v>
      </c>
      <c r="M566" s="635"/>
      <c r="N566" s="824"/>
      <c r="O566" s="226"/>
    </row>
    <row r="567" spans="1:15" ht="12.75">
      <c r="A567" s="681" t="s">
        <v>693</v>
      </c>
      <c r="B567" s="683">
        <v>0</v>
      </c>
      <c r="C567" s="682">
        <v>0</v>
      </c>
      <c r="D567" s="682">
        <v>0</v>
      </c>
      <c r="E567" s="682">
        <v>0</v>
      </c>
      <c r="F567" s="682">
        <v>0</v>
      </c>
      <c r="G567" s="930">
        <v>0</v>
      </c>
      <c r="H567" s="569">
        <v>0</v>
      </c>
      <c r="I567" s="652" t="str">
        <f aca="true" t="shared" si="18" ref="I567:I581">IF(OR(H567=0,G567=0),"*",H567/G567)</f>
        <v>*</v>
      </c>
      <c r="J567" s="798" t="s">
        <v>422</v>
      </c>
      <c r="K567" s="658" t="s">
        <v>423</v>
      </c>
      <c r="M567" s="635"/>
      <c r="N567" s="824"/>
      <c r="O567" s="226"/>
    </row>
    <row r="568" spans="1:15" ht="12.75">
      <c r="A568" s="681" t="s">
        <v>693</v>
      </c>
      <c r="B568" s="683">
        <v>0</v>
      </c>
      <c r="C568" s="682">
        <v>0</v>
      </c>
      <c r="D568" s="682">
        <v>0</v>
      </c>
      <c r="E568" s="682">
        <v>0</v>
      </c>
      <c r="F568" s="682">
        <v>2</v>
      </c>
      <c r="G568" s="930">
        <v>2</v>
      </c>
      <c r="H568" s="569">
        <v>2</v>
      </c>
      <c r="I568" s="652">
        <f t="shared" si="18"/>
        <v>1</v>
      </c>
      <c r="J568" s="798" t="s">
        <v>424</v>
      </c>
      <c r="K568" s="658" t="s">
        <v>577</v>
      </c>
      <c r="M568" s="635"/>
      <c r="N568" s="824"/>
      <c r="O568" s="226"/>
    </row>
    <row r="569" spans="1:15" ht="12.75">
      <c r="A569" s="681" t="s">
        <v>693</v>
      </c>
      <c r="B569" s="683">
        <v>0</v>
      </c>
      <c r="C569" s="682">
        <v>0</v>
      </c>
      <c r="D569" s="682">
        <v>0</v>
      </c>
      <c r="E569" s="682">
        <v>0</v>
      </c>
      <c r="F569" s="682">
        <v>0</v>
      </c>
      <c r="G569" s="930">
        <v>0</v>
      </c>
      <c r="H569" s="569">
        <v>0</v>
      </c>
      <c r="I569" s="652" t="str">
        <f t="shared" si="18"/>
        <v>*</v>
      </c>
      <c r="J569" s="798" t="s">
        <v>374</v>
      </c>
      <c r="K569" s="658" t="s">
        <v>375</v>
      </c>
      <c r="M569" s="635"/>
      <c r="N569" s="824"/>
      <c r="O569" s="226"/>
    </row>
    <row r="570" spans="1:15" ht="12.75">
      <c r="A570" s="681" t="s">
        <v>693</v>
      </c>
      <c r="B570" s="683">
        <v>0</v>
      </c>
      <c r="C570" s="682">
        <v>0</v>
      </c>
      <c r="D570" s="682">
        <v>0</v>
      </c>
      <c r="E570" s="682">
        <v>0</v>
      </c>
      <c r="F570" s="682">
        <v>0</v>
      </c>
      <c r="G570" s="930">
        <v>0</v>
      </c>
      <c r="H570" s="569">
        <v>3</v>
      </c>
      <c r="I570" s="652" t="str">
        <f t="shared" si="18"/>
        <v>*</v>
      </c>
      <c r="J570" s="798" t="s">
        <v>490</v>
      </c>
      <c r="K570" s="658" t="s">
        <v>695</v>
      </c>
      <c r="M570" s="635"/>
      <c r="N570" s="824"/>
      <c r="O570" s="226"/>
    </row>
    <row r="571" spans="1:15" ht="12.75">
      <c r="A571" s="681" t="s">
        <v>693</v>
      </c>
      <c r="B571" s="683">
        <v>0</v>
      </c>
      <c r="C571" s="682">
        <v>0</v>
      </c>
      <c r="D571" s="682">
        <v>0</v>
      </c>
      <c r="E571" s="682">
        <v>0</v>
      </c>
      <c r="F571" s="682">
        <v>0</v>
      </c>
      <c r="G571" s="930">
        <v>2</v>
      </c>
      <c r="H571" s="569">
        <v>0</v>
      </c>
      <c r="I571" s="652" t="str">
        <f t="shared" si="18"/>
        <v>*</v>
      </c>
      <c r="J571" s="798" t="s">
        <v>599</v>
      </c>
      <c r="K571" s="658" t="s">
        <v>687</v>
      </c>
      <c r="M571" s="635"/>
      <c r="N571" s="824"/>
      <c r="O571" s="226"/>
    </row>
    <row r="572" spans="1:15" ht="12.75">
      <c r="A572" s="681" t="s">
        <v>693</v>
      </c>
      <c r="B572" s="683">
        <v>0</v>
      </c>
      <c r="C572" s="682">
        <v>0</v>
      </c>
      <c r="D572" s="682">
        <v>0</v>
      </c>
      <c r="E572" s="682">
        <v>0</v>
      </c>
      <c r="F572" s="682">
        <v>7</v>
      </c>
      <c r="G572" s="930">
        <v>7</v>
      </c>
      <c r="H572" s="569">
        <v>7</v>
      </c>
      <c r="I572" s="652">
        <f t="shared" si="18"/>
        <v>1</v>
      </c>
      <c r="J572" s="798" t="s">
        <v>431</v>
      </c>
      <c r="K572" s="658" t="s">
        <v>580</v>
      </c>
      <c r="M572" s="635"/>
      <c r="N572" s="824"/>
      <c r="O572" s="226"/>
    </row>
    <row r="573" spans="1:15" ht="12.75">
      <c r="A573" s="681" t="s">
        <v>693</v>
      </c>
      <c r="B573" s="683">
        <v>0</v>
      </c>
      <c r="C573" s="682">
        <v>0</v>
      </c>
      <c r="D573" s="682">
        <v>0</v>
      </c>
      <c r="E573" s="682">
        <v>0</v>
      </c>
      <c r="F573" s="682">
        <v>0</v>
      </c>
      <c r="G573" s="930">
        <v>0</v>
      </c>
      <c r="H573" s="569">
        <v>0</v>
      </c>
      <c r="I573" s="652" t="str">
        <f t="shared" si="18"/>
        <v>*</v>
      </c>
      <c r="J573" s="798" t="s">
        <v>383</v>
      </c>
      <c r="K573" s="658" t="s">
        <v>584</v>
      </c>
      <c r="M573" s="635"/>
      <c r="N573" s="824"/>
      <c r="O573" s="226"/>
    </row>
    <row r="574" spans="1:15" ht="12.75">
      <c r="A574" s="681" t="s">
        <v>693</v>
      </c>
      <c r="B574" s="683">
        <v>5</v>
      </c>
      <c r="C574" s="682">
        <v>5</v>
      </c>
      <c r="D574" s="682">
        <v>1</v>
      </c>
      <c r="E574" s="682">
        <v>1</v>
      </c>
      <c r="F574" s="682">
        <v>1</v>
      </c>
      <c r="G574" s="930">
        <v>1</v>
      </c>
      <c r="H574" s="569">
        <v>1</v>
      </c>
      <c r="I574" s="652">
        <f t="shared" si="18"/>
        <v>1</v>
      </c>
      <c r="J574" s="798" t="s">
        <v>332</v>
      </c>
      <c r="K574" s="658" t="s">
        <v>585</v>
      </c>
      <c r="M574" s="635"/>
      <c r="N574" s="824"/>
      <c r="O574" s="226"/>
    </row>
    <row r="575" spans="1:15" ht="12.75">
      <c r="A575" s="681" t="s">
        <v>693</v>
      </c>
      <c r="B575" s="687">
        <v>0</v>
      </c>
      <c r="C575" s="686">
        <v>0</v>
      </c>
      <c r="D575" s="686">
        <v>0</v>
      </c>
      <c r="E575" s="686">
        <v>0</v>
      </c>
      <c r="F575" s="686">
        <v>0</v>
      </c>
      <c r="G575" s="931">
        <v>0</v>
      </c>
      <c r="H575" s="569">
        <v>0</v>
      </c>
      <c r="I575" s="652" t="str">
        <f t="shared" si="18"/>
        <v>*</v>
      </c>
      <c r="J575" s="798" t="s">
        <v>442</v>
      </c>
      <c r="K575" s="658" t="s">
        <v>606</v>
      </c>
      <c r="M575" s="635"/>
      <c r="N575" s="824"/>
      <c r="O575" s="226"/>
    </row>
    <row r="576" spans="1:15" ht="12.75">
      <c r="A576" s="656" t="s">
        <v>693</v>
      </c>
      <c r="B576" s="687">
        <v>0</v>
      </c>
      <c r="C576" s="686">
        <v>0</v>
      </c>
      <c r="D576" s="686">
        <v>0</v>
      </c>
      <c r="E576" s="686">
        <v>0</v>
      </c>
      <c r="F576" s="686">
        <v>0</v>
      </c>
      <c r="G576" s="931">
        <v>0</v>
      </c>
      <c r="H576" s="569">
        <v>0</v>
      </c>
      <c r="I576" s="652" t="str">
        <f t="shared" si="18"/>
        <v>*</v>
      </c>
      <c r="J576" s="806" t="s">
        <v>444</v>
      </c>
      <c r="K576" s="648" t="s">
        <v>445</v>
      </c>
      <c r="M576" s="635"/>
      <c r="N576" s="824"/>
      <c r="O576" s="226"/>
    </row>
    <row r="577" spans="1:15" ht="12.75">
      <c r="A577" s="656" t="s">
        <v>693</v>
      </c>
      <c r="B577" s="687">
        <v>1</v>
      </c>
      <c r="C577" s="686">
        <v>1</v>
      </c>
      <c r="D577" s="686">
        <v>1</v>
      </c>
      <c r="E577" s="686">
        <v>1</v>
      </c>
      <c r="F577" s="686">
        <v>1</v>
      </c>
      <c r="G577" s="931">
        <v>1</v>
      </c>
      <c r="H577" s="569">
        <v>0</v>
      </c>
      <c r="I577" s="652" t="str">
        <f t="shared" si="18"/>
        <v>*</v>
      </c>
      <c r="J577" s="806" t="s">
        <v>391</v>
      </c>
      <c r="K577" s="648" t="s">
        <v>589</v>
      </c>
      <c r="M577" s="635"/>
      <c r="N577" s="824"/>
      <c r="O577" s="226"/>
    </row>
    <row r="578" spans="1:15" ht="12.75">
      <c r="A578" s="938" t="s">
        <v>693</v>
      </c>
      <c r="B578" s="687">
        <v>0</v>
      </c>
      <c r="C578" s="686">
        <v>0</v>
      </c>
      <c r="D578" s="686">
        <v>0</v>
      </c>
      <c r="E578" s="686">
        <v>0</v>
      </c>
      <c r="F578" s="686">
        <v>0</v>
      </c>
      <c r="G578" s="931">
        <v>3</v>
      </c>
      <c r="H578" s="569">
        <v>0</v>
      </c>
      <c r="I578" s="652" t="str">
        <f t="shared" si="18"/>
        <v>*</v>
      </c>
      <c r="J578" s="939" t="s">
        <v>490</v>
      </c>
      <c r="K578" s="940" t="s">
        <v>695</v>
      </c>
      <c r="M578" s="635"/>
      <c r="N578" s="824"/>
      <c r="O578" s="226"/>
    </row>
    <row r="579" spans="1:15" ht="12.75">
      <c r="A579" s="656" t="s">
        <v>696</v>
      </c>
      <c r="B579" s="687">
        <v>100</v>
      </c>
      <c r="C579" s="686">
        <v>100</v>
      </c>
      <c r="D579" s="686">
        <v>100</v>
      </c>
      <c r="E579" s="686">
        <v>100</v>
      </c>
      <c r="F579" s="686">
        <v>100</v>
      </c>
      <c r="G579" s="931">
        <v>100</v>
      </c>
      <c r="H579" s="569">
        <v>100</v>
      </c>
      <c r="I579" s="652">
        <f t="shared" si="18"/>
        <v>1</v>
      </c>
      <c r="J579" s="806" t="s">
        <v>372</v>
      </c>
      <c r="K579" s="658" t="s">
        <v>576</v>
      </c>
      <c r="M579" s="635"/>
      <c r="N579" s="824"/>
      <c r="O579" s="226"/>
    </row>
    <row r="580" spans="1:15" ht="12.75">
      <c r="A580" s="656" t="s">
        <v>696</v>
      </c>
      <c r="B580" s="687">
        <v>350</v>
      </c>
      <c r="C580" s="692">
        <v>350</v>
      </c>
      <c r="D580" s="692">
        <v>350</v>
      </c>
      <c r="E580" s="692">
        <v>350</v>
      </c>
      <c r="F580" s="692">
        <v>350</v>
      </c>
      <c r="G580" s="932">
        <v>350</v>
      </c>
      <c r="H580" s="569">
        <v>374</v>
      </c>
      <c r="I580" s="661">
        <f t="shared" si="18"/>
        <v>1.0685714285714285</v>
      </c>
      <c r="J580" s="688" t="s">
        <v>383</v>
      </c>
      <c r="K580" s="658" t="s">
        <v>584</v>
      </c>
      <c r="M580" s="635"/>
      <c r="N580" s="824"/>
      <c r="O580" s="226"/>
    </row>
    <row r="581" spans="1:15" ht="12.75">
      <c r="A581" s="819" t="s">
        <v>1132</v>
      </c>
      <c r="B581" s="843">
        <f aca="true" t="shared" si="19" ref="B581:H581">SUM(B503:B580)</f>
        <v>1486</v>
      </c>
      <c r="C581" s="843">
        <f t="shared" si="19"/>
        <v>1494</v>
      </c>
      <c r="D581" s="843">
        <f t="shared" si="19"/>
        <v>1469</v>
      </c>
      <c r="E581" s="843">
        <f t="shared" si="19"/>
        <v>1645</v>
      </c>
      <c r="F581" s="843">
        <f t="shared" si="19"/>
        <v>1658</v>
      </c>
      <c r="G581" s="843">
        <f t="shared" si="19"/>
        <v>1532</v>
      </c>
      <c r="H581" s="820">
        <f t="shared" si="19"/>
        <v>1205</v>
      </c>
      <c r="I581" s="666">
        <f t="shared" si="18"/>
        <v>0.7865535248041775</v>
      </c>
      <c r="J581" s="695"/>
      <c r="K581" s="696"/>
      <c r="M581" s="635"/>
      <c r="N581" s="670"/>
      <c r="O581" s="226"/>
    </row>
    <row r="582" spans="1:11" ht="10.5" customHeight="1">
      <c r="A582" s="773"/>
      <c r="B582" s="773"/>
      <c r="C582" s="773"/>
      <c r="D582" s="773"/>
      <c r="E582" s="773"/>
      <c r="F582" s="773"/>
      <c r="G582" s="773"/>
      <c r="H582" s="821"/>
      <c r="I582" s="821"/>
      <c r="J582" s="670"/>
      <c r="K582" s="773"/>
    </row>
    <row r="583" spans="1:10" ht="18.75">
      <c r="A583" s="668" t="s">
        <v>697</v>
      </c>
      <c r="B583" s="668"/>
      <c r="C583" s="668"/>
      <c r="D583" s="668"/>
      <c r="E583" s="668"/>
      <c r="F583" s="668"/>
      <c r="G583" s="668"/>
      <c r="H583" s="466"/>
      <c r="I583" s="466"/>
      <c r="J583" s="670"/>
    </row>
    <row r="584" spans="1:11" ht="12.75">
      <c r="A584" s="637" t="s">
        <v>314</v>
      </c>
      <c r="B584" s="638" t="s">
        <v>315</v>
      </c>
      <c r="C584" s="638" t="s">
        <v>316</v>
      </c>
      <c r="D584" s="638" t="s">
        <v>317</v>
      </c>
      <c r="E584" s="638" t="s">
        <v>318</v>
      </c>
      <c r="F584" s="638" t="s">
        <v>319</v>
      </c>
      <c r="G584" s="638" t="s">
        <v>320</v>
      </c>
      <c r="H584" s="638" t="s">
        <v>871</v>
      </c>
      <c r="I584" s="638" t="s">
        <v>871</v>
      </c>
      <c r="J584" s="671" t="s">
        <v>321</v>
      </c>
      <c r="K584" s="672" t="s">
        <v>322</v>
      </c>
    </row>
    <row r="585" spans="1:11" ht="12.75">
      <c r="A585" s="844"/>
      <c r="B585" s="845">
        <v>2009</v>
      </c>
      <c r="C585" s="845">
        <v>2009</v>
      </c>
      <c r="D585" s="641">
        <v>2009</v>
      </c>
      <c r="E585" s="641">
        <v>2009</v>
      </c>
      <c r="F585" s="641">
        <v>2009</v>
      </c>
      <c r="G585" s="641">
        <v>2009</v>
      </c>
      <c r="H585" s="642" t="s">
        <v>997</v>
      </c>
      <c r="I585" s="642" t="s">
        <v>964</v>
      </c>
      <c r="J585" s="673" t="s">
        <v>323</v>
      </c>
      <c r="K585" s="674"/>
    </row>
    <row r="586" spans="1:11" ht="12.75">
      <c r="A586" s="675" t="s">
        <v>698</v>
      </c>
      <c r="B586" s="677">
        <v>0</v>
      </c>
      <c r="C586" s="676">
        <v>0</v>
      </c>
      <c r="D586" s="676">
        <v>0</v>
      </c>
      <c r="E586" s="676">
        <v>0</v>
      </c>
      <c r="F586" s="676">
        <v>0</v>
      </c>
      <c r="G586" s="928">
        <v>0</v>
      </c>
      <c r="H586" s="678">
        <v>0</v>
      </c>
      <c r="I586" s="646" t="str">
        <f aca="true" t="shared" si="20" ref="I586:I603">IF(OR(H586=0,G586=0),"*",H586/G586)</f>
        <v>*</v>
      </c>
      <c r="J586" s="680" t="s">
        <v>413</v>
      </c>
      <c r="K586" s="775" t="s">
        <v>699</v>
      </c>
    </row>
    <row r="587" spans="1:11" ht="12.75">
      <c r="A587" s="785" t="s">
        <v>700</v>
      </c>
      <c r="B587" s="815">
        <v>0</v>
      </c>
      <c r="C587" s="816">
        <v>0</v>
      </c>
      <c r="D587" s="816">
        <v>0</v>
      </c>
      <c r="E587" s="816">
        <v>0</v>
      </c>
      <c r="F587" s="816">
        <v>0</v>
      </c>
      <c r="G587" s="929">
        <v>0</v>
      </c>
      <c r="H587" s="795">
        <v>0</v>
      </c>
      <c r="I587" s="652" t="str">
        <f t="shared" si="20"/>
        <v>*</v>
      </c>
      <c r="J587" s="684" t="s">
        <v>372</v>
      </c>
      <c r="K587" s="658" t="s">
        <v>576</v>
      </c>
    </row>
    <row r="588" spans="1:11" ht="12.75">
      <c r="A588" s="846" t="s">
        <v>701</v>
      </c>
      <c r="B588" s="815">
        <v>0</v>
      </c>
      <c r="C588" s="816">
        <v>0</v>
      </c>
      <c r="D588" s="816">
        <v>0</v>
      </c>
      <c r="E588" s="816">
        <v>0</v>
      </c>
      <c r="F588" s="816">
        <v>0</v>
      </c>
      <c r="G588" s="929">
        <v>0</v>
      </c>
      <c r="H588" s="795">
        <v>0</v>
      </c>
      <c r="I588" s="652" t="str">
        <f t="shared" si="20"/>
        <v>*</v>
      </c>
      <c r="J588" s="684" t="s">
        <v>378</v>
      </c>
      <c r="K588" s="658" t="s">
        <v>583</v>
      </c>
    </row>
    <row r="589" spans="1:11" ht="12.75">
      <c r="A589" s="681" t="s">
        <v>702</v>
      </c>
      <c r="B589" s="815">
        <v>25</v>
      </c>
      <c r="C589" s="816">
        <v>25</v>
      </c>
      <c r="D589" s="816">
        <v>25</v>
      </c>
      <c r="E589" s="816">
        <v>25</v>
      </c>
      <c r="F589" s="816">
        <v>25</v>
      </c>
      <c r="G589" s="929">
        <v>25</v>
      </c>
      <c r="H589" s="795">
        <v>26</v>
      </c>
      <c r="I589" s="652">
        <f t="shared" si="20"/>
        <v>1.04</v>
      </c>
      <c r="J589" s="684" t="s">
        <v>618</v>
      </c>
      <c r="K589" s="658" t="s">
        <v>619</v>
      </c>
    </row>
    <row r="590" spans="1:11" ht="12.75">
      <c r="A590" s="681" t="s">
        <v>702</v>
      </c>
      <c r="B590" s="815">
        <v>0</v>
      </c>
      <c r="C590" s="816">
        <v>0</v>
      </c>
      <c r="D590" s="816">
        <v>0</v>
      </c>
      <c r="E590" s="816">
        <v>0</v>
      </c>
      <c r="F590" s="816">
        <v>0</v>
      </c>
      <c r="G590" s="929">
        <v>0</v>
      </c>
      <c r="H590" s="795">
        <v>0</v>
      </c>
      <c r="I590" s="652" t="str">
        <f t="shared" si="20"/>
        <v>*</v>
      </c>
      <c r="J590" s="684" t="s">
        <v>361</v>
      </c>
      <c r="K590" s="658" t="s">
        <v>573</v>
      </c>
    </row>
    <row r="591" spans="1:11" ht="12.75">
      <c r="A591" s="681" t="s">
        <v>702</v>
      </c>
      <c r="B591" s="815">
        <v>0</v>
      </c>
      <c r="C591" s="816">
        <v>0</v>
      </c>
      <c r="D591" s="816">
        <v>0</v>
      </c>
      <c r="E591" s="816">
        <v>0</v>
      </c>
      <c r="F591" s="816">
        <v>0</v>
      </c>
      <c r="G591" s="929">
        <v>0</v>
      </c>
      <c r="H591" s="795">
        <v>5</v>
      </c>
      <c r="I591" s="652" t="str">
        <f t="shared" si="20"/>
        <v>*</v>
      </c>
      <c r="J591" s="684" t="s">
        <v>366</v>
      </c>
      <c r="K591" s="658" t="s">
        <v>594</v>
      </c>
    </row>
    <row r="592" spans="1:11" ht="12.75">
      <c r="A592" s="681" t="s">
        <v>702</v>
      </c>
      <c r="B592" s="815">
        <v>0</v>
      </c>
      <c r="C592" s="816">
        <v>0</v>
      </c>
      <c r="D592" s="816">
        <v>0</v>
      </c>
      <c r="E592" s="816">
        <v>0</v>
      </c>
      <c r="F592" s="816">
        <v>0</v>
      </c>
      <c r="G592" s="929">
        <v>0</v>
      </c>
      <c r="H592" s="795">
        <v>0</v>
      </c>
      <c r="I592" s="652" t="str">
        <f t="shared" si="20"/>
        <v>*</v>
      </c>
      <c r="J592" s="684" t="s">
        <v>420</v>
      </c>
      <c r="K592" s="658" t="s">
        <v>575</v>
      </c>
    </row>
    <row r="593" spans="1:11" ht="12.75">
      <c r="A593" s="681" t="s">
        <v>702</v>
      </c>
      <c r="B593" s="815">
        <v>0</v>
      </c>
      <c r="C593" s="816">
        <v>0</v>
      </c>
      <c r="D593" s="816">
        <v>0</v>
      </c>
      <c r="E593" s="816">
        <v>0</v>
      </c>
      <c r="F593" s="816">
        <v>0</v>
      </c>
      <c r="G593" s="929">
        <v>0</v>
      </c>
      <c r="H593" s="795">
        <v>3</v>
      </c>
      <c r="I593" s="652" t="str">
        <f t="shared" si="20"/>
        <v>*</v>
      </c>
      <c r="J593" s="684" t="s">
        <v>372</v>
      </c>
      <c r="K593" s="658" t="s">
        <v>576</v>
      </c>
    </row>
    <row r="594" spans="1:11" ht="12.75">
      <c r="A594" s="681" t="s">
        <v>702</v>
      </c>
      <c r="B594" s="815">
        <v>0</v>
      </c>
      <c r="C594" s="816">
        <v>0</v>
      </c>
      <c r="D594" s="816">
        <v>0</v>
      </c>
      <c r="E594" s="816">
        <v>0</v>
      </c>
      <c r="F594" s="816">
        <v>0</v>
      </c>
      <c r="G594" s="929">
        <v>0</v>
      </c>
      <c r="H594" s="795">
        <v>0</v>
      </c>
      <c r="I594" s="652" t="str">
        <f t="shared" si="20"/>
        <v>*</v>
      </c>
      <c r="J594" s="684" t="s">
        <v>422</v>
      </c>
      <c r="K594" s="658" t="s">
        <v>423</v>
      </c>
    </row>
    <row r="595" spans="1:11" ht="12.75">
      <c r="A595" s="681" t="s">
        <v>702</v>
      </c>
      <c r="B595" s="815">
        <v>0</v>
      </c>
      <c r="C595" s="816">
        <v>0</v>
      </c>
      <c r="D595" s="816">
        <v>0</v>
      </c>
      <c r="E595" s="816">
        <v>0</v>
      </c>
      <c r="F595" s="816">
        <v>4</v>
      </c>
      <c r="G595" s="929">
        <v>4</v>
      </c>
      <c r="H595" s="795">
        <v>4</v>
      </c>
      <c r="I595" s="652">
        <f t="shared" si="20"/>
        <v>1</v>
      </c>
      <c r="J595" s="684" t="s">
        <v>424</v>
      </c>
      <c r="K595" s="658" t="s">
        <v>703</v>
      </c>
    </row>
    <row r="596" spans="1:11" ht="12.75">
      <c r="A596" s="681" t="s">
        <v>702</v>
      </c>
      <c r="B596" s="815">
        <v>6</v>
      </c>
      <c r="C596" s="816">
        <v>6</v>
      </c>
      <c r="D596" s="816">
        <v>6</v>
      </c>
      <c r="E596" s="816">
        <v>6</v>
      </c>
      <c r="F596" s="816">
        <v>6</v>
      </c>
      <c r="G596" s="929">
        <v>7</v>
      </c>
      <c r="H596" s="795">
        <v>7</v>
      </c>
      <c r="I596" s="652">
        <f t="shared" si="20"/>
        <v>1</v>
      </c>
      <c r="J596" s="684" t="s">
        <v>490</v>
      </c>
      <c r="K596" s="658" t="s">
        <v>590</v>
      </c>
    </row>
    <row r="597" spans="1:11" ht="12.75">
      <c r="A597" s="681" t="s">
        <v>702</v>
      </c>
      <c r="B597" s="815">
        <v>0</v>
      </c>
      <c r="C597" s="816">
        <v>0</v>
      </c>
      <c r="D597" s="816">
        <v>0</v>
      </c>
      <c r="E597" s="816">
        <v>0</v>
      </c>
      <c r="F597" s="816">
        <v>0</v>
      </c>
      <c r="G597" s="929">
        <v>0</v>
      </c>
      <c r="H597" s="795">
        <v>0</v>
      </c>
      <c r="I597" s="652" t="str">
        <f t="shared" si="20"/>
        <v>*</v>
      </c>
      <c r="J597" s="684" t="s">
        <v>378</v>
      </c>
      <c r="K597" s="658" t="s">
        <v>583</v>
      </c>
    </row>
    <row r="598" spans="1:11" ht="12.75">
      <c r="A598" s="681" t="s">
        <v>702</v>
      </c>
      <c r="B598" s="815">
        <v>0</v>
      </c>
      <c r="C598" s="816">
        <v>0</v>
      </c>
      <c r="D598" s="816">
        <v>0</v>
      </c>
      <c r="E598" s="816">
        <v>0</v>
      </c>
      <c r="F598" s="816">
        <v>0</v>
      </c>
      <c r="G598" s="929">
        <v>0</v>
      </c>
      <c r="H598" s="795">
        <v>0</v>
      </c>
      <c r="I598" s="652" t="str">
        <f t="shared" si="20"/>
        <v>*</v>
      </c>
      <c r="J598" s="684" t="s">
        <v>383</v>
      </c>
      <c r="K598" s="658" t="s">
        <v>584</v>
      </c>
    </row>
    <row r="599" spans="1:11" ht="12.75">
      <c r="A599" s="681" t="s">
        <v>702</v>
      </c>
      <c r="B599" s="815">
        <v>0</v>
      </c>
      <c r="C599" s="816">
        <v>0</v>
      </c>
      <c r="D599" s="816">
        <v>0</v>
      </c>
      <c r="E599" s="816">
        <v>0</v>
      </c>
      <c r="F599" s="816">
        <v>0</v>
      </c>
      <c r="G599" s="929">
        <v>0</v>
      </c>
      <c r="H599" s="795">
        <v>0</v>
      </c>
      <c r="I599" s="652" t="str">
        <f t="shared" si="20"/>
        <v>*</v>
      </c>
      <c r="J599" s="688" t="s">
        <v>332</v>
      </c>
      <c r="K599" s="658" t="s">
        <v>704</v>
      </c>
    </row>
    <row r="600" spans="1:11" ht="12.75">
      <c r="A600" s="656" t="s">
        <v>702</v>
      </c>
      <c r="B600" s="847">
        <v>0</v>
      </c>
      <c r="C600" s="682">
        <v>0</v>
      </c>
      <c r="D600" s="682">
        <v>0</v>
      </c>
      <c r="E600" s="682">
        <v>0</v>
      </c>
      <c r="F600" s="682">
        <v>0</v>
      </c>
      <c r="G600" s="930">
        <v>0</v>
      </c>
      <c r="H600" s="795">
        <v>0</v>
      </c>
      <c r="I600" s="652" t="str">
        <f t="shared" si="20"/>
        <v>*</v>
      </c>
      <c r="J600" s="688" t="s">
        <v>442</v>
      </c>
      <c r="K600" s="648" t="s">
        <v>606</v>
      </c>
    </row>
    <row r="601" spans="1:11" ht="12.75">
      <c r="A601" s="656" t="s">
        <v>702</v>
      </c>
      <c r="B601" s="847">
        <v>0</v>
      </c>
      <c r="C601" s="682">
        <v>0</v>
      </c>
      <c r="D601" s="682">
        <v>0</v>
      </c>
      <c r="E601" s="682">
        <v>0</v>
      </c>
      <c r="F601" s="682">
        <v>0</v>
      </c>
      <c r="G601" s="930">
        <v>0</v>
      </c>
      <c r="H601" s="795">
        <v>0</v>
      </c>
      <c r="I601" s="652" t="str">
        <f t="shared" si="20"/>
        <v>*</v>
      </c>
      <c r="J601" s="688" t="s">
        <v>446</v>
      </c>
      <c r="K601" s="658" t="s">
        <v>586</v>
      </c>
    </row>
    <row r="602" spans="1:11" ht="12.75">
      <c r="A602" s="691" t="s">
        <v>702</v>
      </c>
      <c r="B602" s="848">
        <v>0</v>
      </c>
      <c r="C602" s="692">
        <v>0</v>
      </c>
      <c r="D602" s="692">
        <v>0</v>
      </c>
      <c r="E602" s="692">
        <v>0</v>
      </c>
      <c r="F602" s="692">
        <v>0</v>
      </c>
      <c r="G602" s="932">
        <v>0</v>
      </c>
      <c r="H602" s="795">
        <v>0</v>
      </c>
      <c r="I602" s="661" t="str">
        <f t="shared" si="20"/>
        <v>*</v>
      </c>
      <c r="J602" s="818" t="s">
        <v>444</v>
      </c>
      <c r="K602" s="809" t="s">
        <v>705</v>
      </c>
    </row>
    <row r="603" spans="1:11" ht="12.75">
      <c r="A603" s="819" t="s">
        <v>1132</v>
      </c>
      <c r="B603" s="849">
        <f aca="true" t="shared" si="21" ref="B603:H603">SUM(B586:B602)</f>
        <v>31</v>
      </c>
      <c r="C603" s="849">
        <f t="shared" si="21"/>
        <v>31</v>
      </c>
      <c r="D603" s="849">
        <f t="shared" si="21"/>
        <v>31</v>
      </c>
      <c r="E603" s="849">
        <f t="shared" si="21"/>
        <v>31</v>
      </c>
      <c r="F603" s="849">
        <f t="shared" si="21"/>
        <v>35</v>
      </c>
      <c r="G603" s="849">
        <f t="shared" si="21"/>
        <v>36</v>
      </c>
      <c r="H603" s="850">
        <f t="shared" si="21"/>
        <v>45</v>
      </c>
      <c r="I603" s="666">
        <f t="shared" si="20"/>
        <v>1.25</v>
      </c>
      <c r="J603" s="695"/>
      <c r="K603" s="696"/>
    </row>
    <row r="604" spans="1:11" ht="7.5" customHeight="1">
      <c r="A604" s="842"/>
      <c r="B604" s="842"/>
      <c r="C604" s="842"/>
      <c r="D604" s="842"/>
      <c r="E604" s="842"/>
      <c r="F604" s="842"/>
      <c r="G604" s="842"/>
      <c r="H604" s="851"/>
      <c r="I604" s="851"/>
      <c r="J604" s="670"/>
      <c r="K604" s="842"/>
    </row>
    <row r="605" spans="1:10" ht="18.75">
      <c r="A605" s="668" t="s">
        <v>706</v>
      </c>
      <c r="B605" s="668"/>
      <c r="C605" s="668"/>
      <c r="D605" s="668"/>
      <c r="E605" s="668"/>
      <c r="F605" s="668"/>
      <c r="G605" s="668"/>
      <c r="H605" s="466"/>
      <c r="I605" s="466"/>
      <c r="J605" s="670"/>
    </row>
    <row r="606" spans="1:11" ht="12.75">
      <c r="A606" s="637" t="s">
        <v>314</v>
      </c>
      <c r="B606" s="638" t="s">
        <v>315</v>
      </c>
      <c r="C606" s="638" t="s">
        <v>316</v>
      </c>
      <c r="D606" s="638" t="s">
        <v>317</v>
      </c>
      <c r="E606" s="638" t="s">
        <v>318</v>
      </c>
      <c r="F606" s="638" t="s">
        <v>319</v>
      </c>
      <c r="G606" s="638" t="s">
        <v>320</v>
      </c>
      <c r="H606" s="638" t="s">
        <v>871</v>
      </c>
      <c r="I606" s="638" t="s">
        <v>871</v>
      </c>
      <c r="J606" s="671" t="s">
        <v>321</v>
      </c>
      <c r="K606" s="672" t="s">
        <v>322</v>
      </c>
    </row>
    <row r="607" spans="1:11" ht="12.75">
      <c r="A607" s="640"/>
      <c r="B607" s="641">
        <v>2009</v>
      </c>
      <c r="C607" s="641">
        <v>2009</v>
      </c>
      <c r="D607" s="641">
        <v>2009</v>
      </c>
      <c r="E607" s="641">
        <v>2009</v>
      </c>
      <c r="F607" s="641">
        <v>2009</v>
      </c>
      <c r="G607" s="641">
        <v>2009</v>
      </c>
      <c r="H607" s="642" t="s">
        <v>997</v>
      </c>
      <c r="I607" s="642" t="s">
        <v>964</v>
      </c>
      <c r="J607" s="673" t="s">
        <v>323</v>
      </c>
      <c r="K607" s="674"/>
    </row>
    <row r="608" spans="1:11" ht="12.75">
      <c r="A608" s="675" t="s">
        <v>707</v>
      </c>
      <c r="B608" s="677">
        <v>0</v>
      </c>
      <c r="C608" s="676">
        <v>0</v>
      </c>
      <c r="D608" s="676">
        <v>0</v>
      </c>
      <c r="E608" s="676">
        <v>0</v>
      </c>
      <c r="F608" s="676">
        <v>0</v>
      </c>
      <c r="G608" s="928">
        <v>0</v>
      </c>
      <c r="H608" s="852">
        <v>0</v>
      </c>
      <c r="I608" s="646" t="str">
        <f aca="true" t="shared" si="22" ref="I608:I619">IF(OR(H608=0,G608=0),"*",H608/G608)</f>
        <v>*</v>
      </c>
      <c r="J608" s="680" t="s">
        <v>418</v>
      </c>
      <c r="K608" s="658" t="s">
        <v>574</v>
      </c>
    </row>
    <row r="609" spans="1:11" ht="12.75">
      <c r="A609" s="681" t="s">
        <v>707</v>
      </c>
      <c r="B609" s="683">
        <v>0</v>
      </c>
      <c r="C609" s="682">
        <v>0</v>
      </c>
      <c r="D609" s="682">
        <v>0</v>
      </c>
      <c r="E609" s="682">
        <v>0</v>
      </c>
      <c r="F609" s="682">
        <v>0</v>
      </c>
      <c r="G609" s="930">
        <v>0</v>
      </c>
      <c r="H609" s="569">
        <v>0</v>
      </c>
      <c r="I609" s="652" t="str">
        <f t="shared" si="22"/>
        <v>*</v>
      </c>
      <c r="J609" s="684" t="s">
        <v>366</v>
      </c>
      <c r="K609" s="658" t="s">
        <v>594</v>
      </c>
    </row>
    <row r="610" spans="1:11" ht="12.75">
      <c r="A610" s="681" t="s">
        <v>707</v>
      </c>
      <c r="B610" s="687">
        <v>0</v>
      </c>
      <c r="C610" s="686">
        <v>0</v>
      </c>
      <c r="D610" s="686">
        <v>0</v>
      </c>
      <c r="E610" s="686">
        <v>0</v>
      </c>
      <c r="F610" s="686">
        <v>0</v>
      </c>
      <c r="G610" s="931">
        <v>0</v>
      </c>
      <c r="H610" s="569">
        <v>0</v>
      </c>
      <c r="I610" s="652" t="str">
        <f t="shared" si="22"/>
        <v>*</v>
      </c>
      <c r="J610" s="684" t="s">
        <v>420</v>
      </c>
      <c r="K610" s="658" t="s">
        <v>575</v>
      </c>
    </row>
    <row r="611" spans="1:11" ht="12.75">
      <c r="A611" s="681" t="s">
        <v>707</v>
      </c>
      <c r="B611" s="687">
        <v>0</v>
      </c>
      <c r="C611" s="686">
        <v>0</v>
      </c>
      <c r="D611" s="686">
        <v>0</v>
      </c>
      <c r="E611" s="686">
        <v>0</v>
      </c>
      <c r="F611" s="686">
        <v>0</v>
      </c>
      <c r="G611" s="931">
        <v>0</v>
      </c>
      <c r="H611" s="569">
        <v>0</v>
      </c>
      <c r="I611" s="652" t="str">
        <f t="shared" si="22"/>
        <v>*</v>
      </c>
      <c r="J611" s="684" t="s">
        <v>372</v>
      </c>
      <c r="K611" s="658" t="s">
        <v>576</v>
      </c>
    </row>
    <row r="612" spans="1:11" ht="12.75">
      <c r="A612" s="681" t="s">
        <v>707</v>
      </c>
      <c r="B612" s="687">
        <v>0</v>
      </c>
      <c r="C612" s="686">
        <v>0</v>
      </c>
      <c r="D612" s="686">
        <v>0</v>
      </c>
      <c r="E612" s="686">
        <v>0</v>
      </c>
      <c r="F612" s="686">
        <v>0</v>
      </c>
      <c r="G612" s="931">
        <v>0</v>
      </c>
      <c r="H612" s="569">
        <v>0</v>
      </c>
      <c r="I612" s="652" t="str">
        <f t="shared" si="22"/>
        <v>*</v>
      </c>
      <c r="J612" s="684" t="s">
        <v>422</v>
      </c>
      <c r="K612" s="658" t="s">
        <v>423</v>
      </c>
    </row>
    <row r="613" spans="1:11" ht="12.75">
      <c r="A613" s="681" t="s">
        <v>707</v>
      </c>
      <c r="B613" s="687">
        <v>800</v>
      </c>
      <c r="C613" s="686">
        <v>800</v>
      </c>
      <c r="D613" s="686">
        <v>810</v>
      </c>
      <c r="E613" s="686">
        <v>810</v>
      </c>
      <c r="F613" s="686">
        <v>810</v>
      </c>
      <c r="G613" s="931">
        <v>810</v>
      </c>
      <c r="H613" s="569">
        <v>823</v>
      </c>
      <c r="I613" s="652">
        <f t="shared" si="22"/>
        <v>1.0160493827160493</v>
      </c>
      <c r="J613" s="684" t="s">
        <v>424</v>
      </c>
      <c r="K613" s="658" t="s">
        <v>577</v>
      </c>
    </row>
    <row r="614" spans="1:11" ht="12.75">
      <c r="A614" s="681" t="s">
        <v>707</v>
      </c>
      <c r="B614" s="687">
        <v>0</v>
      </c>
      <c r="C614" s="686">
        <v>0</v>
      </c>
      <c r="D614" s="686">
        <v>0</v>
      </c>
      <c r="E614" s="686">
        <v>0</v>
      </c>
      <c r="F614" s="686">
        <v>0</v>
      </c>
      <c r="G614" s="931">
        <v>0</v>
      </c>
      <c r="H614" s="569">
        <v>0</v>
      </c>
      <c r="I614" s="652" t="str">
        <f t="shared" si="22"/>
        <v>*</v>
      </c>
      <c r="J614" s="684" t="s">
        <v>623</v>
      </c>
      <c r="K614" s="658" t="s">
        <v>624</v>
      </c>
    </row>
    <row r="615" spans="1:11" ht="12.75">
      <c r="A615" s="681" t="s">
        <v>707</v>
      </c>
      <c r="B615" s="687">
        <v>230</v>
      </c>
      <c r="C615" s="686">
        <v>230</v>
      </c>
      <c r="D615" s="686">
        <v>230</v>
      </c>
      <c r="E615" s="686">
        <v>210</v>
      </c>
      <c r="F615" s="686">
        <v>210</v>
      </c>
      <c r="G615" s="931">
        <v>210</v>
      </c>
      <c r="H615" s="569">
        <v>212</v>
      </c>
      <c r="I615" s="652">
        <f t="shared" si="22"/>
        <v>1.0095238095238095</v>
      </c>
      <c r="J615" s="684" t="s">
        <v>442</v>
      </c>
      <c r="K615" s="658" t="s">
        <v>606</v>
      </c>
    </row>
    <row r="616" spans="1:11" ht="12.75">
      <c r="A616" s="681" t="s">
        <v>707</v>
      </c>
      <c r="B616" s="687">
        <v>0</v>
      </c>
      <c r="C616" s="686">
        <v>0</v>
      </c>
      <c r="D616" s="686">
        <v>0</v>
      </c>
      <c r="E616" s="686">
        <v>0</v>
      </c>
      <c r="F616" s="686">
        <v>0</v>
      </c>
      <c r="G616" s="931">
        <v>0</v>
      </c>
      <c r="H616" s="569">
        <v>0</v>
      </c>
      <c r="I616" s="652" t="str">
        <f t="shared" si="22"/>
        <v>*</v>
      </c>
      <c r="J616" s="684" t="s">
        <v>332</v>
      </c>
      <c r="K616" s="658" t="s">
        <v>708</v>
      </c>
    </row>
    <row r="617" spans="1:11" ht="12.75">
      <c r="A617" s="681" t="s">
        <v>709</v>
      </c>
      <c r="B617" s="683">
        <v>0</v>
      </c>
      <c r="C617" s="682">
        <v>0</v>
      </c>
      <c r="D617" s="682">
        <v>0</v>
      </c>
      <c r="E617" s="682">
        <v>0</v>
      </c>
      <c r="F617" s="682">
        <v>0</v>
      </c>
      <c r="G617" s="930">
        <v>0</v>
      </c>
      <c r="H617" s="569">
        <v>0</v>
      </c>
      <c r="I617" s="652" t="str">
        <f t="shared" si="22"/>
        <v>*</v>
      </c>
      <c r="J617" s="684" t="s">
        <v>422</v>
      </c>
      <c r="K617" s="658" t="s">
        <v>423</v>
      </c>
    </row>
    <row r="618" spans="1:11" ht="12.75">
      <c r="A618" s="691" t="s">
        <v>710</v>
      </c>
      <c r="B618" s="693">
        <v>0</v>
      </c>
      <c r="C618" s="692">
        <v>0</v>
      </c>
      <c r="D618" s="692">
        <v>0</v>
      </c>
      <c r="E618" s="692">
        <v>0</v>
      </c>
      <c r="F618" s="692">
        <v>0</v>
      </c>
      <c r="G618" s="932">
        <v>0</v>
      </c>
      <c r="H618" s="569">
        <v>0</v>
      </c>
      <c r="I618" s="661" t="str">
        <f t="shared" si="22"/>
        <v>*</v>
      </c>
      <c r="J618" s="688" t="s">
        <v>424</v>
      </c>
      <c r="K618" s="658" t="s">
        <v>577</v>
      </c>
    </row>
    <row r="619" spans="1:11" ht="12.75">
      <c r="A619" s="819" t="s">
        <v>1132</v>
      </c>
      <c r="B619" s="664">
        <f aca="true" t="shared" si="23" ref="B619:H619">SUM(B608:B618)</f>
        <v>1030</v>
      </c>
      <c r="C619" s="664">
        <f t="shared" si="23"/>
        <v>1030</v>
      </c>
      <c r="D619" s="664">
        <f t="shared" si="23"/>
        <v>1040</v>
      </c>
      <c r="E619" s="664">
        <f t="shared" si="23"/>
        <v>1020</v>
      </c>
      <c r="F619" s="664">
        <f t="shared" si="23"/>
        <v>1020</v>
      </c>
      <c r="G619" s="664">
        <f t="shared" si="23"/>
        <v>1020</v>
      </c>
      <c r="H619" s="665">
        <f t="shared" si="23"/>
        <v>1035</v>
      </c>
      <c r="I619" s="666">
        <f t="shared" si="22"/>
        <v>1.0147058823529411</v>
      </c>
      <c r="J619" s="695"/>
      <c r="K619" s="696"/>
    </row>
    <row r="620" spans="1:17" ht="8.25" customHeight="1">
      <c r="A620" s="773"/>
      <c r="B620" s="773"/>
      <c r="C620" s="773"/>
      <c r="D620" s="773"/>
      <c r="E620" s="773"/>
      <c r="F620" s="773"/>
      <c r="G620" s="773"/>
      <c r="H620" s="821"/>
      <c r="I620" s="821"/>
      <c r="J620" s="670"/>
      <c r="K620" s="773"/>
      <c r="L620" s="226"/>
      <c r="M620" s="226"/>
      <c r="N620" s="226"/>
      <c r="O620" s="226"/>
      <c r="P620" s="226"/>
      <c r="Q620" s="226"/>
    </row>
    <row r="621" spans="1:17" ht="12.75">
      <c r="A621" s="773"/>
      <c r="B621" s="773"/>
      <c r="C621" s="773"/>
      <c r="D621" s="773"/>
      <c r="E621" s="773"/>
      <c r="F621" s="773"/>
      <c r="G621" s="773"/>
      <c r="H621" s="821"/>
      <c r="I621" s="821"/>
      <c r="J621" s="670"/>
      <c r="K621" s="773"/>
      <c r="L621" s="226"/>
      <c r="M621" s="226"/>
      <c r="N621" s="226"/>
      <c r="O621" s="226"/>
      <c r="P621" s="226"/>
      <c r="Q621" s="226"/>
    </row>
    <row r="622" spans="1:10" ht="18.75">
      <c r="A622" s="668" t="s">
        <v>711</v>
      </c>
      <c r="B622" s="668"/>
      <c r="C622" s="668"/>
      <c r="D622" s="668"/>
      <c r="E622" s="668"/>
      <c r="F622" s="668"/>
      <c r="G622" s="668"/>
      <c r="H622" s="466"/>
      <c r="I622" s="466"/>
      <c r="J622" s="670"/>
    </row>
    <row r="623" spans="1:11" ht="12.75">
      <c r="A623" s="637" t="s">
        <v>314</v>
      </c>
      <c r="B623" s="638" t="s">
        <v>315</v>
      </c>
      <c r="C623" s="638" t="s">
        <v>316</v>
      </c>
      <c r="D623" s="638" t="s">
        <v>317</v>
      </c>
      <c r="E623" s="638" t="s">
        <v>318</v>
      </c>
      <c r="F623" s="638" t="s">
        <v>319</v>
      </c>
      <c r="G623" s="638" t="s">
        <v>320</v>
      </c>
      <c r="H623" s="638" t="s">
        <v>871</v>
      </c>
      <c r="I623" s="638" t="s">
        <v>871</v>
      </c>
      <c r="J623" s="671" t="s">
        <v>321</v>
      </c>
      <c r="K623" s="672" t="s">
        <v>322</v>
      </c>
    </row>
    <row r="624" spans="1:11" ht="12.75">
      <c r="A624" s="640"/>
      <c r="B624" s="641">
        <v>2009</v>
      </c>
      <c r="C624" s="641">
        <v>2009</v>
      </c>
      <c r="D624" s="641">
        <v>2009</v>
      </c>
      <c r="E624" s="641">
        <v>2009</v>
      </c>
      <c r="F624" s="641">
        <v>2009</v>
      </c>
      <c r="G624" s="641">
        <v>2009</v>
      </c>
      <c r="H624" s="642" t="s">
        <v>997</v>
      </c>
      <c r="I624" s="642" t="s">
        <v>964</v>
      </c>
      <c r="J624" s="673" t="s">
        <v>323</v>
      </c>
      <c r="K624" s="674"/>
    </row>
    <row r="625" spans="1:11" ht="12.75">
      <c r="A625" s="675" t="s">
        <v>712</v>
      </c>
      <c r="B625" s="815">
        <v>0</v>
      </c>
      <c r="C625" s="676">
        <v>0</v>
      </c>
      <c r="D625" s="676">
        <v>0</v>
      </c>
      <c r="E625" s="676">
        <v>0</v>
      </c>
      <c r="F625" s="676">
        <v>0</v>
      </c>
      <c r="G625" s="928">
        <v>0</v>
      </c>
      <c r="H625" s="569">
        <v>0</v>
      </c>
      <c r="I625" s="646" t="str">
        <f>IF(OR(H625=0,G625=0),"*",H625/G625)</f>
        <v>*</v>
      </c>
      <c r="J625" s="680" t="s">
        <v>378</v>
      </c>
      <c r="K625" s="658" t="s">
        <v>583</v>
      </c>
    </row>
    <row r="626" spans="1:13" ht="12.75">
      <c r="A626" s="785" t="s">
        <v>712</v>
      </c>
      <c r="B626" s="815">
        <v>0</v>
      </c>
      <c r="C626" s="816">
        <v>0</v>
      </c>
      <c r="D626" s="816">
        <v>0</v>
      </c>
      <c r="E626" s="816">
        <v>0</v>
      </c>
      <c r="F626" s="816">
        <v>0</v>
      </c>
      <c r="G626" s="929">
        <v>0</v>
      </c>
      <c r="H626" s="847">
        <v>0</v>
      </c>
      <c r="I626" s="652" t="str">
        <f>IF(OR(H626=0,G626=0),"*",H626/G626)</f>
        <v>*</v>
      </c>
      <c r="J626" s="684" t="s">
        <v>383</v>
      </c>
      <c r="K626" s="658" t="s">
        <v>584</v>
      </c>
      <c r="M626" s="156"/>
    </row>
    <row r="627" spans="1:11" ht="12.75">
      <c r="A627" s="716" t="s">
        <v>712</v>
      </c>
      <c r="B627" s="853">
        <v>0</v>
      </c>
      <c r="C627" s="854">
        <v>0</v>
      </c>
      <c r="D627" s="854">
        <v>0</v>
      </c>
      <c r="E627" s="854">
        <v>0</v>
      </c>
      <c r="F627" s="854">
        <v>0</v>
      </c>
      <c r="G627" s="941">
        <v>0</v>
      </c>
      <c r="H627" s="569">
        <v>0</v>
      </c>
      <c r="I627" s="652" t="str">
        <f>IF(OR(H627=0,G627=0),"*",H627/G627)</f>
        <v>*</v>
      </c>
      <c r="J627" s="688" t="s">
        <v>431</v>
      </c>
      <c r="K627" s="658" t="s">
        <v>580</v>
      </c>
    </row>
    <row r="628" spans="1:11" ht="12.75">
      <c r="A628" s="656" t="s">
        <v>713</v>
      </c>
      <c r="B628" s="687">
        <v>0</v>
      </c>
      <c r="C628" s="692">
        <v>0</v>
      </c>
      <c r="D628" s="692">
        <v>0</v>
      </c>
      <c r="E628" s="692">
        <v>0</v>
      </c>
      <c r="F628" s="692">
        <v>0</v>
      </c>
      <c r="G628" s="932">
        <v>0</v>
      </c>
      <c r="H628" s="855">
        <v>0</v>
      </c>
      <c r="I628" s="661" t="str">
        <f>IF(OR(H628=0,G628=0),"*",H628/G628)</f>
        <v>*</v>
      </c>
      <c r="J628" s="688" t="s">
        <v>372</v>
      </c>
      <c r="K628" s="658" t="s">
        <v>576</v>
      </c>
    </row>
    <row r="629" spans="1:11" ht="12.75">
      <c r="A629" s="663" t="s">
        <v>1132</v>
      </c>
      <c r="B629" s="664">
        <f aca="true" t="shared" si="24" ref="B629:H629">SUM(B625:B628)</f>
        <v>0</v>
      </c>
      <c r="C629" s="664">
        <f t="shared" si="24"/>
        <v>0</v>
      </c>
      <c r="D629" s="664">
        <f t="shared" si="24"/>
        <v>0</v>
      </c>
      <c r="E629" s="664">
        <f t="shared" si="24"/>
        <v>0</v>
      </c>
      <c r="F629" s="664">
        <f t="shared" si="24"/>
        <v>0</v>
      </c>
      <c r="G629" s="664">
        <f t="shared" si="24"/>
        <v>0</v>
      </c>
      <c r="H629" s="665">
        <f t="shared" si="24"/>
        <v>0</v>
      </c>
      <c r="I629" s="666" t="str">
        <f>IF(OR(H629=0,G629=0),"*",H629/G629)</f>
        <v>*</v>
      </c>
      <c r="J629" s="695"/>
      <c r="K629" s="696"/>
    </row>
    <row r="630" spans="1:11" ht="6.75" customHeight="1">
      <c r="A630" s="856"/>
      <c r="B630" s="779"/>
      <c r="C630" s="779"/>
      <c r="D630" s="779"/>
      <c r="E630" s="779"/>
      <c r="F630" s="779"/>
      <c r="G630" s="779"/>
      <c r="H630" s="857"/>
      <c r="I630" s="821"/>
      <c r="J630" s="670"/>
      <c r="K630" s="779"/>
    </row>
    <row r="631" spans="1:10" ht="18.75">
      <c r="A631" s="668" t="s">
        <v>714</v>
      </c>
      <c r="B631" s="668"/>
      <c r="C631" s="668"/>
      <c r="D631" s="668"/>
      <c r="E631" s="668"/>
      <c r="F631" s="668"/>
      <c r="G631" s="668"/>
      <c r="H631" s="466"/>
      <c r="I631" s="466"/>
      <c r="J631" s="670"/>
    </row>
    <row r="632" spans="1:11" ht="12.75">
      <c r="A632" s="637" t="s">
        <v>314</v>
      </c>
      <c r="B632" s="638" t="s">
        <v>315</v>
      </c>
      <c r="C632" s="638" t="s">
        <v>316</v>
      </c>
      <c r="D632" s="638" t="s">
        <v>317</v>
      </c>
      <c r="E632" s="638" t="s">
        <v>318</v>
      </c>
      <c r="F632" s="638" t="s">
        <v>319</v>
      </c>
      <c r="G632" s="638" t="s">
        <v>320</v>
      </c>
      <c r="H632" s="638" t="s">
        <v>871</v>
      </c>
      <c r="I632" s="638" t="s">
        <v>871</v>
      </c>
      <c r="J632" s="858" t="s">
        <v>321</v>
      </c>
      <c r="K632" s="672" t="s">
        <v>322</v>
      </c>
    </row>
    <row r="633" spans="1:12" ht="12.75">
      <c r="A633" s="640"/>
      <c r="B633" s="641">
        <v>2009</v>
      </c>
      <c r="C633" s="641">
        <v>2009</v>
      </c>
      <c r="D633" s="641">
        <v>2009</v>
      </c>
      <c r="E633" s="641">
        <v>2009</v>
      </c>
      <c r="F633" s="641">
        <v>2009</v>
      </c>
      <c r="G633" s="641">
        <v>2009</v>
      </c>
      <c r="H633" s="642" t="s">
        <v>997</v>
      </c>
      <c r="I633" s="642" t="s">
        <v>964</v>
      </c>
      <c r="J633" s="859" t="s">
        <v>323</v>
      </c>
      <c r="K633" s="674"/>
      <c r="L633" s="617"/>
    </row>
    <row r="634" spans="1:15" ht="12.75">
      <c r="A634" s="860" t="s">
        <v>715</v>
      </c>
      <c r="B634" s="861">
        <v>1815</v>
      </c>
      <c r="C634" s="861">
        <v>1815</v>
      </c>
      <c r="D634" s="861">
        <v>1832</v>
      </c>
      <c r="E634" s="861">
        <v>1832</v>
      </c>
      <c r="F634" s="861">
        <v>1832</v>
      </c>
      <c r="G634" s="942">
        <v>1832</v>
      </c>
      <c r="H634" s="733">
        <v>1832</v>
      </c>
      <c r="I634" s="646">
        <f aca="true" t="shared" si="25" ref="I634:I663">IF(OR(H634=0,G634=0),"*",H634/G634)</f>
        <v>1</v>
      </c>
      <c r="J634" s="680" t="s">
        <v>353</v>
      </c>
      <c r="K634" s="775" t="s">
        <v>354</v>
      </c>
      <c r="L634" s="617"/>
      <c r="M634" s="830"/>
      <c r="N634" s="670"/>
      <c r="O634" s="226"/>
    </row>
    <row r="635" spans="1:15" ht="12.75">
      <c r="A635" s="862" t="s">
        <v>715</v>
      </c>
      <c r="B635" s="863">
        <v>0</v>
      </c>
      <c r="C635" s="863">
        <v>0</v>
      </c>
      <c r="D635" s="863">
        <v>0</v>
      </c>
      <c r="E635" s="863">
        <v>0</v>
      </c>
      <c r="F635" s="863">
        <v>0</v>
      </c>
      <c r="G635" s="943">
        <v>0</v>
      </c>
      <c r="H635" s="738">
        <v>0</v>
      </c>
      <c r="I635" s="652" t="str">
        <f t="shared" si="25"/>
        <v>*</v>
      </c>
      <c r="J635" s="684" t="s">
        <v>340</v>
      </c>
      <c r="K635" s="658" t="s">
        <v>592</v>
      </c>
      <c r="L635" s="617"/>
      <c r="M635" s="830"/>
      <c r="N635" s="670"/>
      <c r="O635" s="226"/>
    </row>
    <row r="636" spans="1:15" ht="12.75">
      <c r="A636" s="864" t="s">
        <v>715</v>
      </c>
      <c r="B636" s="863">
        <v>0</v>
      </c>
      <c r="C636" s="863">
        <v>0</v>
      </c>
      <c r="D636" s="863">
        <v>0</v>
      </c>
      <c r="E636" s="863">
        <v>0</v>
      </c>
      <c r="F636" s="863">
        <v>0</v>
      </c>
      <c r="G636" s="943">
        <v>0</v>
      </c>
      <c r="H636" s="738">
        <v>0</v>
      </c>
      <c r="I636" s="652" t="str">
        <f t="shared" si="25"/>
        <v>*</v>
      </c>
      <c r="J636" s="684" t="s">
        <v>398</v>
      </c>
      <c r="K636" s="658" t="s">
        <v>639</v>
      </c>
      <c r="L636" s="617"/>
      <c r="M636" s="830"/>
      <c r="N636" s="670"/>
      <c r="O636" s="226"/>
    </row>
    <row r="637" spans="1:15" ht="12.75">
      <c r="A637" s="864" t="s">
        <v>715</v>
      </c>
      <c r="B637" s="863">
        <v>0</v>
      </c>
      <c r="C637" s="863">
        <v>0</v>
      </c>
      <c r="D637" s="863">
        <v>0</v>
      </c>
      <c r="E637" s="863">
        <v>0</v>
      </c>
      <c r="F637" s="863">
        <v>0</v>
      </c>
      <c r="G637" s="943">
        <v>0</v>
      </c>
      <c r="H637" s="738">
        <v>0</v>
      </c>
      <c r="I637" s="652" t="str">
        <f t="shared" si="25"/>
        <v>*</v>
      </c>
      <c r="J637" s="684" t="s">
        <v>413</v>
      </c>
      <c r="K637" s="744" t="s">
        <v>716</v>
      </c>
      <c r="L637" s="617"/>
      <c r="M637" s="830"/>
      <c r="N637" s="670"/>
      <c r="O637" s="831"/>
    </row>
    <row r="638" spans="1:15" ht="12.75">
      <c r="A638" s="864" t="s">
        <v>715</v>
      </c>
      <c r="B638" s="863">
        <v>0</v>
      </c>
      <c r="C638" s="863">
        <v>0</v>
      </c>
      <c r="D638" s="863">
        <v>0</v>
      </c>
      <c r="E638" s="863">
        <v>0</v>
      </c>
      <c r="F638" s="863">
        <v>0</v>
      </c>
      <c r="G638" s="943">
        <v>0</v>
      </c>
      <c r="H638" s="738">
        <v>1</v>
      </c>
      <c r="I638" s="652" t="str">
        <f t="shared" si="25"/>
        <v>*</v>
      </c>
      <c r="J638" s="684" t="s">
        <v>420</v>
      </c>
      <c r="K638" s="744" t="s">
        <v>575</v>
      </c>
      <c r="L638" s="617"/>
      <c r="M638" s="830"/>
      <c r="N638" s="670"/>
      <c r="O638" s="831"/>
    </row>
    <row r="639" spans="1:15" ht="12.75">
      <c r="A639" s="864" t="s">
        <v>715</v>
      </c>
      <c r="B639" s="863">
        <v>0</v>
      </c>
      <c r="C639" s="863">
        <v>0</v>
      </c>
      <c r="D639" s="863">
        <v>0</v>
      </c>
      <c r="E639" s="863">
        <v>0</v>
      </c>
      <c r="F639" s="863">
        <v>0</v>
      </c>
      <c r="G639" s="943">
        <v>0</v>
      </c>
      <c r="H639" s="738">
        <v>8</v>
      </c>
      <c r="I639" s="652" t="str">
        <f t="shared" si="25"/>
        <v>*</v>
      </c>
      <c r="J639" s="684" t="s">
        <v>372</v>
      </c>
      <c r="K639" s="658" t="s">
        <v>576</v>
      </c>
      <c r="L639" s="617"/>
      <c r="M639" s="830"/>
      <c r="N639" s="670"/>
      <c r="O639" s="226"/>
    </row>
    <row r="640" spans="1:15" ht="12.75">
      <c r="A640" s="864" t="s">
        <v>715</v>
      </c>
      <c r="B640" s="863">
        <v>0</v>
      </c>
      <c r="C640" s="863">
        <v>0</v>
      </c>
      <c r="D640" s="863">
        <v>0</v>
      </c>
      <c r="E640" s="863">
        <v>0</v>
      </c>
      <c r="F640" s="863">
        <v>0</v>
      </c>
      <c r="G640" s="943">
        <v>0</v>
      </c>
      <c r="H640" s="738">
        <v>0</v>
      </c>
      <c r="I640" s="652" t="str">
        <f t="shared" si="25"/>
        <v>*</v>
      </c>
      <c r="J640" s="684" t="s">
        <v>374</v>
      </c>
      <c r="K640" s="658" t="s">
        <v>375</v>
      </c>
      <c r="L640" s="617"/>
      <c r="M640" s="830"/>
      <c r="N640" s="670"/>
      <c r="O640" s="226"/>
    </row>
    <row r="641" spans="1:15" ht="12.75">
      <c r="A641" s="864" t="s">
        <v>715</v>
      </c>
      <c r="B641" s="865">
        <v>20</v>
      </c>
      <c r="C641" s="865">
        <v>20</v>
      </c>
      <c r="D641" s="865">
        <v>20</v>
      </c>
      <c r="E641" s="865">
        <v>20</v>
      </c>
      <c r="F641" s="865">
        <v>20</v>
      </c>
      <c r="G641" s="944">
        <v>20</v>
      </c>
      <c r="H641" s="742">
        <v>18</v>
      </c>
      <c r="I641" s="652">
        <f t="shared" si="25"/>
        <v>0.9</v>
      </c>
      <c r="J641" s="684" t="s">
        <v>376</v>
      </c>
      <c r="K641" s="743" t="s">
        <v>717</v>
      </c>
      <c r="L641" s="617"/>
      <c r="M641" s="830"/>
      <c r="N641" s="670"/>
      <c r="O641" s="831"/>
    </row>
    <row r="642" spans="1:15" ht="12.75">
      <c r="A642" s="864" t="s">
        <v>715</v>
      </c>
      <c r="B642" s="865">
        <v>0</v>
      </c>
      <c r="C642" s="865">
        <v>0</v>
      </c>
      <c r="D642" s="865">
        <v>0</v>
      </c>
      <c r="E642" s="865">
        <v>0</v>
      </c>
      <c r="F642" s="865">
        <v>0</v>
      </c>
      <c r="G642" s="944">
        <v>0</v>
      </c>
      <c r="H642" s="738">
        <v>0</v>
      </c>
      <c r="I642" s="652" t="str">
        <f t="shared" si="25"/>
        <v>*</v>
      </c>
      <c r="J642" s="684" t="s">
        <v>343</v>
      </c>
      <c r="K642" s="658" t="s">
        <v>582</v>
      </c>
      <c r="L642" s="617"/>
      <c r="M642" s="830"/>
      <c r="N642" s="670"/>
      <c r="O642" s="226"/>
    </row>
    <row r="643" spans="1:15" ht="12.75">
      <c r="A643" s="864" t="s">
        <v>715</v>
      </c>
      <c r="B643" s="865">
        <v>0</v>
      </c>
      <c r="C643" s="865">
        <v>0</v>
      </c>
      <c r="D643" s="865">
        <v>0</v>
      </c>
      <c r="E643" s="865">
        <v>0</v>
      </c>
      <c r="F643" s="865">
        <v>0</v>
      </c>
      <c r="G643" s="944">
        <v>0</v>
      </c>
      <c r="H643" s="738">
        <v>0</v>
      </c>
      <c r="I643" s="652" t="str">
        <f t="shared" si="25"/>
        <v>*</v>
      </c>
      <c r="J643" s="684" t="s">
        <v>378</v>
      </c>
      <c r="K643" s="658" t="s">
        <v>583</v>
      </c>
      <c r="L643" s="617"/>
      <c r="M643" s="830"/>
      <c r="N643" s="670"/>
      <c r="O643" s="226"/>
    </row>
    <row r="644" spans="1:15" ht="12.75">
      <c r="A644" s="864" t="s">
        <v>715</v>
      </c>
      <c r="B644" s="865">
        <v>0</v>
      </c>
      <c r="C644" s="865">
        <v>0</v>
      </c>
      <c r="D644" s="865">
        <v>0</v>
      </c>
      <c r="E644" s="865">
        <v>0</v>
      </c>
      <c r="F644" s="865">
        <v>0</v>
      </c>
      <c r="G644" s="944">
        <v>0</v>
      </c>
      <c r="H644" s="742">
        <v>5</v>
      </c>
      <c r="I644" s="652" t="str">
        <f t="shared" si="25"/>
        <v>*</v>
      </c>
      <c r="J644" s="684" t="s">
        <v>383</v>
      </c>
      <c r="K644" s="658" t="s">
        <v>584</v>
      </c>
      <c r="L644" s="617"/>
      <c r="M644" s="830"/>
      <c r="N644" s="670"/>
      <c r="O644" s="226"/>
    </row>
    <row r="645" spans="1:15" ht="12.75">
      <c r="A645" s="864" t="s">
        <v>715</v>
      </c>
      <c r="B645" s="865">
        <v>18</v>
      </c>
      <c r="C645" s="865">
        <v>18</v>
      </c>
      <c r="D645" s="865">
        <v>18</v>
      </c>
      <c r="E645" s="865">
        <v>18</v>
      </c>
      <c r="F645" s="865">
        <v>18</v>
      </c>
      <c r="G645" s="944">
        <v>18</v>
      </c>
      <c r="H645" s="738">
        <v>18</v>
      </c>
      <c r="I645" s="652">
        <f t="shared" si="25"/>
        <v>1</v>
      </c>
      <c r="J645" s="684" t="s">
        <v>404</v>
      </c>
      <c r="K645" s="658" t="s">
        <v>718</v>
      </c>
      <c r="L645" s="617"/>
      <c r="M645" s="830"/>
      <c r="N645" s="670"/>
      <c r="O645" s="226"/>
    </row>
    <row r="646" spans="1:15" ht="12.75">
      <c r="A646" s="864" t="s">
        <v>715</v>
      </c>
      <c r="B646" s="865">
        <v>0</v>
      </c>
      <c r="C646" s="865">
        <v>0</v>
      </c>
      <c r="D646" s="865">
        <v>0</v>
      </c>
      <c r="E646" s="865">
        <v>0</v>
      </c>
      <c r="F646" s="865">
        <v>0</v>
      </c>
      <c r="G646" s="944">
        <v>0</v>
      </c>
      <c r="H646" s="738">
        <v>0</v>
      </c>
      <c r="I646" s="652" t="str">
        <f t="shared" si="25"/>
        <v>*</v>
      </c>
      <c r="J646" s="684" t="s">
        <v>346</v>
      </c>
      <c r="K646" s="658" t="s">
        <v>347</v>
      </c>
      <c r="L646" s="617"/>
      <c r="M646" s="830"/>
      <c r="N646" s="670"/>
      <c r="O646" s="226"/>
    </row>
    <row r="647" spans="1:15" ht="12.75">
      <c r="A647" s="864" t="s">
        <v>715</v>
      </c>
      <c r="B647" s="865">
        <v>0</v>
      </c>
      <c r="C647" s="865">
        <v>0</v>
      </c>
      <c r="D647" s="865">
        <v>0</v>
      </c>
      <c r="E647" s="865">
        <v>0</v>
      </c>
      <c r="F647" s="865">
        <v>0</v>
      </c>
      <c r="G647" s="944">
        <v>0</v>
      </c>
      <c r="H647" s="738">
        <v>0</v>
      </c>
      <c r="I647" s="652" t="str">
        <f t="shared" si="25"/>
        <v>*</v>
      </c>
      <c r="J647" s="684" t="s">
        <v>442</v>
      </c>
      <c r="K647" s="658" t="s">
        <v>606</v>
      </c>
      <c r="L647" s="617"/>
      <c r="M647" s="830"/>
      <c r="N647" s="670"/>
      <c r="O647" s="226"/>
    </row>
    <row r="648" spans="1:15" ht="12.75">
      <c r="A648" s="864" t="s">
        <v>715</v>
      </c>
      <c r="B648" s="865">
        <v>0</v>
      </c>
      <c r="C648" s="865">
        <v>0</v>
      </c>
      <c r="D648" s="865">
        <v>0</v>
      </c>
      <c r="E648" s="865">
        <v>0</v>
      </c>
      <c r="F648" s="865">
        <v>0</v>
      </c>
      <c r="G648" s="944">
        <v>0</v>
      </c>
      <c r="H648" s="742">
        <v>3</v>
      </c>
      <c r="I648" s="652" t="str">
        <f t="shared" si="25"/>
        <v>*</v>
      </c>
      <c r="J648" s="684" t="s">
        <v>466</v>
      </c>
      <c r="K648" s="658" t="s">
        <v>719</v>
      </c>
      <c r="L648" s="617"/>
      <c r="M648" s="830"/>
      <c r="N648" s="670"/>
      <c r="O648" s="226"/>
    </row>
    <row r="649" spans="1:15" ht="12.75">
      <c r="A649" s="864" t="s">
        <v>715</v>
      </c>
      <c r="B649" s="865">
        <v>0</v>
      </c>
      <c r="C649" s="865">
        <v>0</v>
      </c>
      <c r="D649" s="865">
        <v>0</v>
      </c>
      <c r="E649" s="865">
        <v>0</v>
      </c>
      <c r="F649" s="865">
        <v>0</v>
      </c>
      <c r="G649" s="944">
        <v>0</v>
      </c>
      <c r="H649" s="738">
        <v>0</v>
      </c>
      <c r="I649" s="652" t="str">
        <f t="shared" si="25"/>
        <v>*</v>
      </c>
      <c r="J649" s="684" t="s">
        <v>389</v>
      </c>
      <c r="K649" s="658" t="s">
        <v>588</v>
      </c>
      <c r="L649" s="617"/>
      <c r="M649" s="830"/>
      <c r="N649" s="670"/>
      <c r="O649" s="226"/>
    </row>
    <row r="650" spans="1:15" ht="12.75">
      <c r="A650" s="864" t="s">
        <v>720</v>
      </c>
      <c r="B650" s="865">
        <v>0</v>
      </c>
      <c r="C650" s="865">
        <v>36</v>
      </c>
      <c r="D650" s="865">
        <v>36</v>
      </c>
      <c r="E650" s="865">
        <v>36</v>
      </c>
      <c r="F650" s="865">
        <v>36</v>
      </c>
      <c r="G650" s="944">
        <v>36</v>
      </c>
      <c r="H650" s="738">
        <v>36</v>
      </c>
      <c r="I650" s="652">
        <f t="shared" si="25"/>
        <v>1</v>
      </c>
      <c r="J650" s="684" t="s">
        <v>422</v>
      </c>
      <c r="K650" s="658" t="s">
        <v>423</v>
      </c>
      <c r="L650" s="617"/>
      <c r="M650" s="830"/>
      <c r="N650" s="670"/>
      <c r="O650" s="226"/>
    </row>
    <row r="651" spans="1:15" ht="12.75">
      <c r="A651" s="864" t="s">
        <v>721</v>
      </c>
      <c r="B651" s="865">
        <v>0</v>
      </c>
      <c r="C651" s="865">
        <v>0</v>
      </c>
      <c r="D651" s="865">
        <v>0</v>
      </c>
      <c r="E651" s="865">
        <v>0</v>
      </c>
      <c r="F651" s="865">
        <v>0</v>
      </c>
      <c r="G651" s="944">
        <v>0</v>
      </c>
      <c r="H651" s="738">
        <v>0</v>
      </c>
      <c r="I651" s="652" t="str">
        <f t="shared" si="25"/>
        <v>*</v>
      </c>
      <c r="J651" s="684" t="s">
        <v>540</v>
      </c>
      <c r="K651" s="743" t="s">
        <v>722</v>
      </c>
      <c r="L651" s="617"/>
      <c r="M651" s="830"/>
      <c r="N651" s="670"/>
      <c r="O651" s="831"/>
    </row>
    <row r="652" spans="1:15" ht="12.75">
      <c r="A652" s="864" t="s">
        <v>723</v>
      </c>
      <c r="B652" s="865">
        <v>91</v>
      </c>
      <c r="C652" s="865">
        <v>91</v>
      </c>
      <c r="D652" s="865">
        <v>91</v>
      </c>
      <c r="E652" s="865">
        <v>91</v>
      </c>
      <c r="F652" s="865">
        <v>91</v>
      </c>
      <c r="G652" s="944">
        <v>91</v>
      </c>
      <c r="H652" s="738">
        <v>91</v>
      </c>
      <c r="I652" s="652">
        <f t="shared" si="25"/>
        <v>1</v>
      </c>
      <c r="J652" s="684" t="s">
        <v>431</v>
      </c>
      <c r="K652" s="658" t="s">
        <v>580</v>
      </c>
      <c r="L652" s="617"/>
      <c r="M652" s="830"/>
      <c r="N652" s="670"/>
      <c r="O652" s="831"/>
    </row>
    <row r="653" spans="1:15" ht="12.75">
      <c r="A653" s="864" t="s">
        <v>723</v>
      </c>
      <c r="B653" s="865">
        <v>0</v>
      </c>
      <c r="C653" s="865">
        <v>0</v>
      </c>
      <c r="D653" s="865">
        <v>0</v>
      </c>
      <c r="E653" s="865">
        <v>0</v>
      </c>
      <c r="F653" s="865">
        <v>0</v>
      </c>
      <c r="G653" s="944">
        <v>0</v>
      </c>
      <c r="H653" s="738">
        <v>0</v>
      </c>
      <c r="I653" s="652" t="str">
        <f t="shared" si="25"/>
        <v>*</v>
      </c>
      <c r="J653" s="684" t="s">
        <v>343</v>
      </c>
      <c r="K653" s="743" t="s">
        <v>582</v>
      </c>
      <c r="L653" s="617"/>
      <c r="M653" s="830"/>
      <c r="N653" s="670"/>
      <c r="O653" s="831"/>
    </row>
    <row r="654" spans="1:15" ht="12.75">
      <c r="A654" s="864" t="s">
        <v>723</v>
      </c>
      <c r="B654" s="865">
        <v>0</v>
      </c>
      <c r="C654" s="865">
        <v>0</v>
      </c>
      <c r="D654" s="865">
        <v>0</v>
      </c>
      <c r="E654" s="865">
        <v>0</v>
      </c>
      <c r="F654" s="865">
        <v>0</v>
      </c>
      <c r="G654" s="944">
        <v>0</v>
      </c>
      <c r="H654" s="738">
        <v>0</v>
      </c>
      <c r="I654" s="652" t="str">
        <f t="shared" si="25"/>
        <v>*</v>
      </c>
      <c r="J654" s="684" t="s">
        <v>547</v>
      </c>
      <c r="K654" s="658" t="s">
        <v>630</v>
      </c>
      <c r="L654" s="617"/>
      <c r="M654" s="830"/>
      <c r="N654" s="670"/>
      <c r="O654" s="226"/>
    </row>
    <row r="655" spans="1:15" ht="12.75">
      <c r="A655" s="864" t="s">
        <v>724</v>
      </c>
      <c r="B655" s="865">
        <v>0</v>
      </c>
      <c r="C655" s="865">
        <v>0</v>
      </c>
      <c r="D655" s="865">
        <v>0</v>
      </c>
      <c r="E655" s="865">
        <v>0</v>
      </c>
      <c r="F655" s="865">
        <v>0</v>
      </c>
      <c r="G655" s="944">
        <v>0</v>
      </c>
      <c r="H655" s="738">
        <v>0</v>
      </c>
      <c r="I655" s="652" t="str">
        <f t="shared" si="25"/>
        <v>*</v>
      </c>
      <c r="J655" s="684" t="s">
        <v>420</v>
      </c>
      <c r="K655" s="658" t="s">
        <v>575</v>
      </c>
      <c r="L655" s="617"/>
      <c r="M655" s="830"/>
      <c r="N655" s="670"/>
      <c r="O655" s="226"/>
    </row>
    <row r="656" spans="1:15" ht="12.75">
      <c r="A656" s="864" t="s">
        <v>724</v>
      </c>
      <c r="B656" s="865">
        <v>10</v>
      </c>
      <c r="C656" s="865">
        <v>10</v>
      </c>
      <c r="D656" s="865">
        <v>10</v>
      </c>
      <c r="E656" s="865">
        <v>10</v>
      </c>
      <c r="F656" s="865">
        <v>10</v>
      </c>
      <c r="G656" s="944">
        <v>10</v>
      </c>
      <c r="H656" s="738">
        <v>25</v>
      </c>
      <c r="I656" s="652">
        <f t="shared" si="25"/>
        <v>2.5</v>
      </c>
      <c r="J656" s="684" t="s">
        <v>372</v>
      </c>
      <c r="K656" s="658" t="s">
        <v>576</v>
      </c>
      <c r="L656" s="617"/>
      <c r="M656" s="830"/>
      <c r="N656" s="670"/>
      <c r="O656" s="831"/>
    </row>
    <row r="657" spans="1:15" ht="12.75">
      <c r="A657" s="864" t="s">
        <v>724</v>
      </c>
      <c r="B657" s="865">
        <v>275</v>
      </c>
      <c r="C657" s="865">
        <v>275</v>
      </c>
      <c r="D657" s="865">
        <v>275</v>
      </c>
      <c r="E657" s="865">
        <v>275</v>
      </c>
      <c r="F657" s="865">
        <v>275</v>
      </c>
      <c r="G657" s="944">
        <v>399</v>
      </c>
      <c r="H657" s="742">
        <v>399</v>
      </c>
      <c r="I657" s="652">
        <f t="shared" si="25"/>
        <v>1</v>
      </c>
      <c r="J657" s="684" t="s">
        <v>353</v>
      </c>
      <c r="K657" s="743" t="s">
        <v>725</v>
      </c>
      <c r="L657" s="617"/>
      <c r="M657" s="830"/>
      <c r="N657" s="670"/>
      <c r="O657" s="226"/>
    </row>
    <row r="658" spans="1:15" ht="12.75">
      <c r="A658" s="864" t="s">
        <v>724</v>
      </c>
      <c r="B658" s="866">
        <v>0</v>
      </c>
      <c r="C658" s="866">
        <v>0</v>
      </c>
      <c r="D658" s="866">
        <v>0</v>
      </c>
      <c r="E658" s="866">
        <v>0</v>
      </c>
      <c r="F658" s="866">
        <v>0</v>
      </c>
      <c r="G658" s="945">
        <v>0</v>
      </c>
      <c r="H658" s="738">
        <v>0</v>
      </c>
      <c r="I658" s="652" t="str">
        <f t="shared" si="25"/>
        <v>*</v>
      </c>
      <c r="J658" s="684" t="s">
        <v>557</v>
      </c>
      <c r="K658" s="743" t="s">
        <v>726</v>
      </c>
      <c r="L658" s="617"/>
      <c r="M658" s="830"/>
      <c r="N658" s="670"/>
      <c r="O658" s="226"/>
    </row>
    <row r="659" spans="1:15" ht="12.75">
      <c r="A659" s="864" t="s">
        <v>724</v>
      </c>
      <c r="B659" s="866">
        <v>0</v>
      </c>
      <c r="C659" s="866">
        <v>0</v>
      </c>
      <c r="D659" s="866">
        <v>0</v>
      </c>
      <c r="E659" s="866">
        <v>0</v>
      </c>
      <c r="F659" s="866">
        <v>0</v>
      </c>
      <c r="G659" s="945">
        <v>0</v>
      </c>
      <c r="H659" s="738">
        <v>0</v>
      </c>
      <c r="I659" s="652" t="str">
        <f t="shared" si="25"/>
        <v>*</v>
      </c>
      <c r="J659" s="684" t="s">
        <v>431</v>
      </c>
      <c r="K659" s="658" t="s">
        <v>580</v>
      </c>
      <c r="L659" s="617"/>
      <c r="M659" s="830"/>
      <c r="N659" s="670"/>
      <c r="O659" s="226"/>
    </row>
    <row r="660" spans="1:15" ht="12.75">
      <c r="A660" s="864" t="s">
        <v>724</v>
      </c>
      <c r="B660" s="866">
        <v>0</v>
      </c>
      <c r="C660" s="866">
        <v>0</v>
      </c>
      <c r="D660" s="866">
        <v>0</v>
      </c>
      <c r="E660" s="866">
        <v>0</v>
      </c>
      <c r="F660" s="866">
        <v>0</v>
      </c>
      <c r="G660" s="945">
        <v>0</v>
      </c>
      <c r="H660" s="738">
        <v>0</v>
      </c>
      <c r="I660" s="652" t="str">
        <f t="shared" si="25"/>
        <v>*</v>
      </c>
      <c r="J660" s="684" t="s">
        <v>433</v>
      </c>
      <c r="K660" s="376" t="s">
        <v>732</v>
      </c>
      <c r="L660" s="617"/>
      <c r="M660" s="830"/>
      <c r="N660" s="670"/>
      <c r="O660" s="226"/>
    </row>
    <row r="661" spans="1:15" ht="12.75">
      <c r="A661" s="864" t="s">
        <v>724</v>
      </c>
      <c r="B661" s="866">
        <v>0</v>
      </c>
      <c r="C661" s="866">
        <v>0</v>
      </c>
      <c r="D661" s="866">
        <v>0</v>
      </c>
      <c r="E661" s="866">
        <v>0</v>
      </c>
      <c r="F661" s="866">
        <v>0</v>
      </c>
      <c r="G661" s="945">
        <v>0</v>
      </c>
      <c r="H661" s="738">
        <v>0</v>
      </c>
      <c r="I661" s="652" t="str">
        <f t="shared" si="25"/>
        <v>*</v>
      </c>
      <c r="J661" s="684" t="s">
        <v>378</v>
      </c>
      <c r="K661" s="658" t="s">
        <v>583</v>
      </c>
      <c r="L661" s="617"/>
      <c r="M661" s="168"/>
      <c r="N661" s="841"/>
      <c r="O661" s="842"/>
    </row>
    <row r="662" spans="1:12" ht="12.75">
      <c r="A662" s="864" t="s">
        <v>724</v>
      </c>
      <c r="B662" s="866">
        <v>0</v>
      </c>
      <c r="C662" s="866">
        <v>0</v>
      </c>
      <c r="D662" s="866">
        <v>0</v>
      </c>
      <c r="E662" s="866">
        <v>0</v>
      </c>
      <c r="F662" s="866">
        <v>0</v>
      </c>
      <c r="G662" s="945">
        <v>0</v>
      </c>
      <c r="H662" s="738">
        <v>0</v>
      </c>
      <c r="I662" s="661" t="str">
        <f t="shared" si="25"/>
        <v>*</v>
      </c>
      <c r="J662" s="688" t="s">
        <v>383</v>
      </c>
      <c r="K662" s="658" t="s">
        <v>584</v>
      </c>
      <c r="L662" s="617"/>
    </row>
    <row r="663" spans="1:11" ht="12.75">
      <c r="A663" s="819" t="s">
        <v>1132</v>
      </c>
      <c r="B663" s="664">
        <f aca="true" t="shared" si="26" ref="B663:H663">SUM(B634:B662)</f>
        <v>2229</v>
      </c>
      <c r="C663" s="664">
        <f t="shared" si="26"/>
        <v>2265</v>
      </c>
      <c r="D663" s="664">
        <f t="shared" si="26"/>
        <v>2282</v>
      </c>
      <c r="E663" s="664">
        <f t="shared" si="26"/>
        <v>2282</v>
      </c>
      <c r="F663" s="664">
        <f t="shared" si="26"/>
        <v>2282</v>
      </c>
      <c r="G663" s="664">
        <f t="shared" si="26"/>
        <v>2406</v>
      </c>
      <c r="H663" s="665">
        <f t="shared" si="26"/>
        <v>2436</v>
      </c>
      <c r="I663" s="666">
        <f t="shared" si="25"/>
        <v>1.0124688279301746</v>
      </c>
      <c r="J663" s="695"/>
      <c r="K663" s="696"/>
    </row>
    <row r="664" spans="1:11" ht="12.75">
      <c r="A664" s="773"/>
      <c r="B664" s="773"/>
      <c r="C664" s="773"/>
      <c r="D664" s="773"/>
      <c r="E664" s="773"/>
      <c r="F664" s="773"/>
      <c r="G664" s="773"/>
      <c r="H664" s="821"/>
      <c r="I664" s="821"/>
      <c r="J664" s="670"/>
      <c r="K664" s="773"/>
    </row>
    <row r="665" spans="1:11" ht="18.75">
      <c r="A665" s="867" t="s">
        <v>733</v>
      </c>
      <c r="B665" s="867"/>
      <c r="C665" s="867"/>
      <c r="D665" s="867"/>
      <c r="E665" s="867"/>
      <c r="F665" s="867"/>
      <c r="G665" s="867"/>
      <c r="H665" s="635"/>
      <c r="I665" s="635"/>
      <c r="J665" s="670"/>
      <c r="K665" s="226"/>
    </row>
    <row r="666" spans="1:11" ht="12.75">
      <c r="A666" s="637" t="s">
        <v>314</v>
      </c>
      <c r="B666" s="638" t="s">
        <v>315</v>
      </c>
      <c r="C666" s="638" t="s">
        <v>316</v>
      </c>
      <c r="D666" s="638" t="s">
        <v>317</v>
      </c>
      <c r="E666" s="638" t="s">
        <v>318</v>
      </c>
      <c r="F666" s="638" t="s">
        <v>319</v>
      </c>
      <c r="G666" s="638" t="s">
        <v>320</v>
      </c>
      <c r="H666" s="638" t="s">
        <v>871</v>
      </c>
      <c r="I666" s="638" t="s">
        <v>871</v>
      </c>
      <c r="J666" s="671" t="s">
        <v>321</v>
      </c>
      <c r="K666" s="672" t="s">
        <v>734</v>
      </c>
    </row>
    <row r="667" spans="1:11" ht="12.75">
      <c r="A667" s="640"/>
      <c r="B667" s="641">
        <v>2009</v>
      </c>
      <c r="C667" s="641">
        <v>2009</v>
      </c>
      <c r="D667" s="641">
        <v>2009</v>
      </c>
      <c r="E667" s="641">
        <v>2009</v>
      </c>
      <c r="F667" s="641">
        <v>2009</v>
      </c>
      <c r="G667" s="641">
        <v>2009</v>
      </c>
      <c r="H667" s="642" t="s">
        <v>997</v>
      </c>
      <c r="I667" s="642" t="s">
        <v>964</v>
      </c>
      <c r="J667" s="673" t="s">
        <v>323</v>
      </c>
      <c r="K667" s="674"/>
    </row>
    <row r="668" spans="1:11" ht="12.75">
      <c r="A668" s="675" t="s">
        <v>735</v>
      </c>
      <c r="B668" s="677">
        <v>0</v>
      </c>
      <c r="C668" s="676">
        <v>0</v>
      </c>
      <c r="D668" s="676">
        <v>0</v>
      </c>
      <c r="E668" s="676">
        <v>0</v>
      </c>
      <c r="F668" s="676">
        <v>0</v>
      </c>
      <c r="G668" s="928">
        <v>0</v>
      </c>
      <c r="H668" s="738">
        <v>0</v>
      </c>
      <c r="I668" s="646" t="str">
        <f aca="true" t="shared" si="27" ref="I668:I686">IF(OR(H668=0,G668=0),"*",H668/G668)</f>
        <v>*</v>
      </c>
      <c r="J668" s="680" t="s">
        <v>340</v>
      </c>
      <c r="K668" s="658" t="s">
        <v>592</v>
      </c>
    </row>
    <row r="669" spans="1:11" ht="12.75">
      <c r="A669" s="681" t="s">
        <v>735</v>
      </c>
      <c r="B669" s="815">
        <v>0</v>
      </c>
      <c r="C669" s="816">
        <v>0</v>
      </c>
      <c r="D669" s="816">
        <v>0</v>
      </c>
      <c r="E669" s="816">
        <v>0</v>
      </c>
      <c r="F669" s="816">
        <v>0</v>
      </c>
      <c r="G669" s="929">
        <v>0</v>
      </c>
      <c r="H669" s="738">
        <v>0</v>
      </c>
      <c r="I669" s="652" t="str">
        <f t="shared" si="27"/>
        <v>*</v>
      </c>
      <c r="J669" s="684" t="s">
        <v>368</v>
      </c>
      <c r="K669" s="744" t="s">
        <v>736</v>
      </c>
    </row>
    <row r="670" spans="1:11" ht="12.75">
      <c r="A670" s="681" t="s">
        <v>735</v>
      </c>
      <c r="B670" s="815">
        <v>0</v>
      </c>
      <c r="C670" s="816">
        <v>0</v>
      </c>
      <c r="D670" s="816">
        <v>0</v>
      </c>
      <c r="E670" s="816">
        <v>0</v>
      </c>
      <c r="F670" s="816">
        <v>0</v>
      </c>
      <c r="G670" s="929">
        <v>0</v>
      </c>
      <c r="H670" s="738">
        <v>0</v>
      </c>
      <c r="I670" s="652" t="str">
        <f t="shared" si="27"/>
        <v>*</v>
      </c>
      <c r="J670" s="684" t="s">
        <v>495</v>
      </c>
      <c r="K670" s="770" t="s">
        <v>1069</v>
      </c>
    </row>
    <row r="671" spans="1:11" ht="12.75">
      <c r="A671" s="681" t="s">
        <v>735</v>
      </c>
      <c r="B671" s="815">
        <v>0</v>
      </c>
      <c r="C671" s="816">
        <v>0</v>
      </c>
      <c r="D671" s="816">
        <v>0</v>
      </c>
      <c r="E671" s="816">
        <v>0</v>
      </c>
      <c r="F671" s="816">
        <v>0</v>
      </c>
      <c r="G671" s="929">
        <v>0</v>
      </c>
      <c r="H671" s="738">
        <v>0</v>
      </c>
      <c r="I671" s="652" t="str">
        <f t="shared" si="27"/>
        <v>*</v>
      </c>
      <c r="J671" s="684" t="s">
        <v>361</v>
      </c>
      <c r="K671" s="776" t="s">
        <v>737</v>
      </c>
    </row>
    <row r="672" spans="1:11" ht="12.75">
      <c r="A672" s="681" t="s">
        <v>735</v>
      </c>
      <c r="B672" s="815">
        <v>0</v>
      </c>
      <c r="C672" s="816">
        <v>0</v>
      </c>
      <c r="D672" s="816">
        <v>0</v>
      </c>
      <c r="E672" s="816">
        <v>0</v>
      </c>
      <c r="F672" s="816">
        <v>0</v>
      </c>
      <c r="G672" s="929">
        <v>0</v>
      </c>
      <c r="H672" s="738">
        <v>0</v>
      </c>
      <c r="I672" s="652" t="str">
        <f t="shared" si="27"/>
        <v>*</v>
      </c>
      <c r="J672" s="684" t="s">
        <v>366</v>
      </c>
      <c r="K672" s="658" t="s">
        <v>594</v>
      </c>
    </row>
    <row r="673" spans="1:11" ht="12.75">
      <c r="A673" s="681" t="s">
        <v>735</v>
      </c>
      <c r="B673" s="815">
        <v>0</v>
      </c>
      <c r="C673" s="816">
        <v>0</v>
      </c>
      <c r="D673" s="816">
        <v>0</v>
      </c>
      <c r="E673" s="816">
        <v>0</v>
      </c>
      <c r="F673" s="816">
        <v>0</v>
      </c>
      <c r="G673" s="929">
        <v>0</v>
      </c>
      <c r="H673" s="738">
        <v>0</v>
      </c>
      <c r="I673" s="652" t="str">
        <f t="shared" si="27"/>
        <v>*</v>
      </c>
      <c r="J673" s="684" t="s">
        <v>420</v>
      </c>
      <c r="K673" s="658" t="s">
        <v>575</v>
      </c>
    </row>
    <row r="674" spans="1:11" ht="12.75">
      <c r="A674" s="681" t="s">
        <v>735</v>
      </c>
      <c r="B674" s="815">
        <v>0</v>
      </c>
      <c r="C674" s="816">
        <v>0</v>
      </c>
      <c r="D674" s="816">
        <v>0</v>
      </c>
      <c r="E674" s="816">
        <v>0</v>
      </c>
      <c r="F674" s="816">
        <v>0</v>
      </c>
      <c r="G674" s="929">
        <v>0</v>
      </c>
      <c r="H674" s="738">
        <v>0</v>
      </c>
      <c r="I674" s="652" t="str">
        <f t="shared" si="27"/>
        <v>*</v>
      </c>
      <c r="J674" s="684" t="s">
        <v>372</v>
      </c>
      <c r="K674" s="658" t="s">
        <v>576</v>
      </c>
    </row>
    <row r="675" spans="1:11" ht="12.75">
      <c r="A675" s="681" t="s">
        <v>735</v>
      </c>
      <c r="B675" s="815">
        <v>0</v>
      </c>
      <c r="C675" s="816">
        <v>0</v>
      </c>
      <c r="D675" s="816">
        <v>0</v>
      </c>
      <c r="E675" s="816">
        <v>0</v>
      </c>
      <c r="F675" s="816">
        <v>0</v>
      </c>
      <c r="G675" s="929">
        <v>0</v>
      </c>
      <c r="H675" s="738">
        <v>0</v>
      </c>
      <c r="I675" s="652" t="str">
        <f t="shared" si="27"/>
        <v>*</v>
      </c>
      <c r="J675" s="684" t="s">
        <v>426</v>
      </c>
      <c r="K675" s="658" t="s">
        <v>628</v>
      </c>
    </row>
    <row r="676" spans="1:11" ht="12.75">
      <c r="A676" s="681" t="s">
        <v>735</v>
      </c>
      <c r="B676" s="815">
        <v>0</v>
      </c>
      <c r="C676" s="816">
        <v>0</v>
      </c>
      <c r="D676" s="816">
        <v>0</v>
      </c>
      <c r="E676" s="816">
        <v>0</v>
      </c>
      <c r="F676" s="816">
        <v>0</v>
      </c>
      <c r="G676" s="929">
        <v>0</v>
      </c>
      <c r="H676" s="738">
        <v>0</v>
      </c>
      <c r="I676" s="652" t="str">
        <f t="shared" si="27"/>
        <v>*</v>
      </c>
      <c r="J676" s="684" t="s">
        <v>370</v>
      </c>
      <c r="K676" s="658" t="s">
        <v>643</v>
      </c>
    </row>
    <row r="677" spans="1:11" ht="12.75">
      <c r="A677" s="681" t="s">
        <v>735</v>
      </c>
      <c r="B677" s="815">
        <v>0</v>
      </c>
      <c r="C677" s="816">
        <v>0</v>
      </c>
      <c r="D677" s="816">
        <v>0</v>
      </c>
      <c r="E677" s="816">
        <v>0</v>
      </c>
      <c r="F677" s="816">
        <v>0</v>
      </c>
      <c r="G677" s="929">
        <v>0</v>
      </c>
      <c r="H677" s="738">
        <v>0</v>
      </c>
      <c r="I677" s="652" t="str">
        <f t="shared" si="27"/>
        <v>*</v>
      </c>
      <c r="J677" s="684" t="s">
        <v>376</v>
      </c>
      <c r="K677" s="648" t="s">
        <v>673</v>
      </c>
    </row>
    <row r="678" spans="1:11" ht="12.75">
      <c r="A678" s="681" t="s">
        <v>735</v>
      </c>
      <c r="B678" s="815">
        <v>0</v>
      </c>
      <c r="C678" s="816">
        <v>0</v>
      </c>
      <c r="D678" s="816">
        <v>0</v>
      </c>
      <c r="E678" s="816">
        <v>0</v>
      </c>
      <c r="F678" s="816">
        <v>0</v>
      </c>
      <c r="G678" s="929">
        <v>0</v>
      </c>
      <c r="H678" s="738">
        <v>0</v>
      </c>
      <c r="I678" s="652" t="str">
        <f t="shared" si="27"/>
        <v>*</v>
      </c>
      <c r="J678" s="684" t="s">
        <v>343</v>
      </c>
      <c r="K678" s="658" t="s">
        <v>582</v>
      </c>
    </row>
    <row r="679" spans="1:11" ht="12.75">
      <c r="A679" s="681" t="s">
        <v>735</v>
      </c>
      <c r="B679" s="815">
        <v>0</v>
      </c>
      <c r="C679" s="816">
        <v>0</v>
      </c>
      <c r="D679" s="816">
        <v>0</v>
      </c>
      <c r="E679" s="816">
        <v>0</v>
      </c>
      <c r="F679" s="816">
        <v>0</v>
      </c>
      <c r="G679" s="929">
        <v>0</v>
      </c>
      <c r="H679" s="738">
        <v>0</v>
      </c>
      <c r="I679" s="652" t="str">
        <f t="shared" si="27"/>
        <v>*</v>
      </c>
      <c r="J679" s="684" t="s">
        <v>378</v>
      </c>
      <c r="K679" s="658" t="s">
        <v>583</v>
      </c>
    </row>
    <row r="680" spans="1:11" ht="12.75">
      <c r="A680" s="681" t="s">
        <v>735</v>
      </c>
      <c r="B680" s="815">
        <v>0</v>
      </c>
      <c r="C680" s="816">
        <v>0</v>
      </c>
      <c r="D680" s="816">
        <v>0</v>
      </c>
      <c r="E680" s="816">
        <v>0</v>
      </c>
      <c r="F680" s="816">
        <v>0</v>
      </c>
      <c r="G680" s="929">
        <v>0</v>
      </c>
      <c r="H680" s="738">
        <v>0</v>
      </c>
      <c r="I680" s="652" t="str">
        <f t="shared" si="27"/>
        <v>*</v>
      </c>
      <c r="J680" s="684" t="s">
        <v>383</v>
      </c>
      <c r="K680" s="658" t="s">
        <v>584</v>
      </c>
    </row>
    <row r="681" spans="1:11" ht="12.75">
      <c r="A681" s="681" t="s">
        <v>735</v>
      </c>
      <c r="B681" s="815">
        <v>80</v>
      </c>
      <c r="C681" s="816">
        <v>80</v>
      </c>
      <c r="D681" s="816">
        <v>80</v>
      </c>
      <c r="E681" s="816">
        <v>80</v>
      </c>
      <c r="F681" s="816">
        <v>80</v>
      </c>
      <c r="G681" s="929">
        <v>80</v>
      </c>
      <c r="H681" s="738">
        <v>0</v>
      </c>
      <c r="I681" s="652" t="str">
        <f t="shared" si="27"/>
        <v>*</v>
      </c>
      <c r="J681" s="684" t="s">
        <v>385</v>
      </c>
      <c r="K681" s="658" t="s">
        <v>386</v>
      </c>
    </row>
    <row r="682" spans="1:11" ht="12.75">
      <c r="A682" s="681" t="s">
        <v>735</v>
      </c>
      <c r="B682" s="683">
        <v>0</v>
      </c>
      <c r="C682" s="682">
        <v>0</v>
      </c>
      <c r="D682" s="682">
        <v>0</v>
      </c>
      <c r="E682" s="682">
        <v>0</v>
      </c>
      <c r="F682" s="682">
        <v>0</v>
      </c>
      <c r="G682" s="930">
        <v>0</v>
      </c>
      <c r="H682" s="738">
        <v>0</v>
      </c>
      <c r="I682" s="652" t="str">
        <f t="shared" si="27"/>
        <v>*</v>
      </c>
      <c r="J682" s="684" t="s">
        <v>631</v>
      </c>
      <c r="K682" s="658" t="s">
        <v>632</v>
      </c>
    </row>
    <row r="683" spans="1:11" ht="12.75">
      <c r="A683" s="681" t="s">
        <v>735</v>
      </c>
      <c r="B683" s="815">
        <v>0</v>
      </c>
      <c r="C683" s="816">
        <v>0</v>
      </c>
      <c r="D683" s="816">
        <v>0</v>
      </c>
      <c r="E683" s="816">
        <v>0</v>
      </c>
      <c r="F683" s="816">
        <v>0</v>
      </c>
      <c r="G683" s="929">
        <v>0</v>
      </c>
      <c r="H683" s="738">
        <v>0</v>
      </c>
      <c r="I683" s="652" t="str">
        <f t="shared" si="27"/>
        <v>*</v>
      </c>
      <c r="J683" s="684" t="s">
        <v>442</v>
      </c>
      <c r="K683" s="658" t="s">
        <v>606</v>
      </c>
    </row>
    <row r="684" spans="1:11" ht="12.75">
      <c r="A684" s="656" t="s">
        <v>735</v>
      </c>
      <c r="B684" s="948" t="s">
        <v>727</v>
      </c>
      <c r="C684" s="682">
        <v>0</v>
      </c>
      <c r="D684" s="682">
        <v>0</v>
      </c>
      <c r="E684" s="682">
        <v>0</v>
      </c>
      <c r="F684" s="682">
        <v>0</v>
      </c>
      <c r="G684" s="930">
        <v>0</v>
      </c>
      <c r="H684" s="738">
        <v>0</v>
      </c>
      <c r="I684" s="652" t="str">
        <f t="shared" si="27"/>
        <v>*</v>
      </c>
      <c r="J684" s="688" t="s">
        <v>389</v>
      </c>
      <c r="K684" s="658" t="s">
        <v>588</v>
      </c>
    </row>
    <row r="685" spans="1:11" ht="12.75">
      <c r="A685" s="691" t="s">
        <v>735</v>
      </c>
      <c r="B685" s="848">
        <v>0</v>
      </c>
      <c r="C685" s="692">
        <v>0</v>
      </c>
      <c r="D685" s="692">
        <v>0</v>
      </c>
      <c r="E685" s="692">
        <v>0</v>
      </c>
      <c r="F685" s="692">
        <v>0</v>
      </c>
      <c r="G685" s="932">
        <v>0</v>
      </c>
      <c r="H685" s="738">
        <v>0</v>
      </c>
      <c r="I685" s="661" t="str">
        <f t="shared" si="27"/>
        <v>*</v>
      </c>
      <c r="J685" s="818" t="s">
        <v>391</v>
      </c>
      <c r="K685" s="658" t="s">
        <v>589</v>
      </c>
    </row>
    <row r="686" spans="1:11" ht="12.75">
      <c r="A686" s="819" t="s">
        <v>1132</v>
      </c>
      <c r="B686" s="664">
        <f aca="true" t="shared" si="28" ref="B686:H686">SUM(B668:B685)</f>
        <v>80</v>
      </c>
      <c r="C686" s="664">
        <f t="shared" si="28"/>
        <v>80</v>
      </c>
      <c r="D686" s="664">
        <f t="shared" si="28"/>
        <v>80</v>
      </c>
      <c r="E686" s="664">
        <f t="shared" si="28"/>
        <v>80</v>
      </c>
      <c r="F686" s="664">
        <f t="shared" si="28"/>
        <v>80</v>
      </c>
      <c r="G686" s="664">
        <f t="shared" si="28"/>
        <v>80</v>
      </c>
      <c r="H686" s="665">
        <f t="shared" si="28"/>
        <v>0</v>
      </c>
      <c r="I686" s="666" t="str">
        <f t="shared" si="27"/>
        <v>*</v>
      </c>
      <c r="J686" s="695"/>
      <c r="K686" s="696"/>
    </row>
    <row r="687" spans="1:17" ht="7.5" customHeight="1">
      <c r="A687" s="773"/>
      <c r="B687" s="773"/>
      <c r="C687" s="773"/>
      <c r="D687" s="773"/>
      <c r="E687" s="773"/>
      <c r="F687" s="773"/>
      <c r="G687" s="773"/>
      <c r="H687" s="821"/>
      <c r="I687" s="821"/>
      <c r="J687" s="868"/>
      <c r="K687" s="773"/>
      <c r="L687" s="226"/>
      <c r="M687" s="226"/>
      <c r="N687" s="226"/>
      <c r="O687" s="226"/>
      <c r="P687" s="226"/>
      <c r="Q687" s="226"/>
    </row>
    <row r="688" spans="1:17" ht="5.25" customHeight="1">
      <c r="A688" s="773"/>
      <c r="B688" s="773"/>
      <c r="C688" s="773"/>
      <c r="D688" s="773"/>
      <c r="E688" s="773"/>
      <c r="F688" s="773"/>
      <c r="G688" s="773"/>
      <c r="H688" s="821"/>
      <c r="I688" s="821"/>
      <c r="J688" s="670"/>
      <c r="K688" s="773"/>
      <c r="L688" s="226"/>
      <c r="M688" s="226"/>
      <c r="N688" s="226"/>
      <c r="O688" s="226"/>
      <c r="P688" s="226"/>
      <c r="Q688" s="226"/>
    </row>
    <row r="689" spans="1:17" ht="3" customHeight="1">
      <c r="A689" s="773"/>
      <c r="B689" s="773"/>
      <c r="C689" s="773"/>
      <c r="D689" s="773"/>
      <c r="E689" s="773"/>
      <c r="F689" s="773"/>
      <c r="G689" s="773"/>
      <c r="H689" s="821"/>
      <c r="I689" s="821"/>
      <c r="J689" s="670"/>
      <c r="K689" s="773"/>
      <c r="L689" s="226"/>
      <c r="M689" s="226"/>
      <c r="N689" s="226"/>
      <c r="O689" s="226"/>
      <c r="P689" s="226"/>
      <c r="Q689" s="226"/>
    </row>
    <row r="690" spans="1:11" ht="18.75">
      <c r="A690" s="867" t="s">
        <v>738</v>
      </c>
      <c r="B690" s="867"/>
      <c r="C690" s="867"/>
      <c r="D690" s="867"/>
      <c r="E690" s="867"/>
      <c r="F690" s="867"/>
      <c r="G690" s="867"/>
      <c r="H690" s="635"/>
      <c r="I690" s="635"/>
      <c r="J690" s="670"/>
      <c r="K690" s="226"/>
    </row>
    <row r="691" spans="1:11" ht="12.75">
      <c r="A691" s="637" t="s">
        <v>314</v>
      </c>
      <c r="B691" s="638" t="s">
        <v>315</v>
      </c>
      <c r="C691" s="638" t="s">
        <v>316</v>
      </c>
      <c r="D691" s="638" t="s">
        <v>317</v>
      </c>
      <c r="E691" s="638" t="s">
        <v>318</v>
      </c>
      <c r="F691" s="638" t="s">
        <v>319</v>
      </c>
      <c r="G691" s="638" t="s">
        <v>320</v>
      </c>
      <c r="H691" s="638" t="s">
        <v>871</v>
      </c>
      <c r="I691" s="638" t="s">
        <v>871</v>
      </c>
      <c r="J691" s="671" t="s">
        <v>321</v>
      </c>
      <c r="K691" s="672" t="s">
        <v>322</v>
      </c>
    </row>
    <row r="692" spans="1:11" ht="12.75">
      <c r="A692" s="640"/>
      <c r="B692" s="641">
        <v>2009</v>
      </c>
      <c r="C692" s="641">
        <v>2009</v>
      </c>
      <c r="D692" s="641">
        <v>2009</v>
      </c>
      <c r="E692" s="641">
        <v>2009</v>
      </c>
      <c r="F692" s="641">
        <v>2009</v>
      </c>
      <c r="G692" s="641">
        <v>2009</v>
      </c>
      <c r="H692" s="642" t="s">
        <v>997</v>
      </c>
      <c r="I692" s="642" t="s">
        <v>964</v>
      </c>
      <c r="J692" s="673" t="s">
        <v>323</v>
      </c>
      <c r="K692" s="674"/>
    </row>
    <row r="693" spans="1:15" ht="12.75">
      <c r="A693" s="675" t="s">
        <v>739</v>
      </c>
      <c r="B693" s="869">
        <v>0</v>
      </c>
      <c r="C693" s="822">
        <v>0</v>
      </c>
      <c r="D693" s="822">
        <v>0</v>
      </c>
      <c r="E693" s="822">
        <v>0</v>
      </c>
      <c r="F693" s="822">
        <v>0</v>
      </c>
      <c r="G693" s="933">
        <v>0</v>
      </c>
      <c r="H693" s="705">
        <v>0</v>
      </c>
      <c r="I693" s="646" t="str">
        <f aca="true" t="shared" si="29" ref="I693:I729">IF(OR(H693=0,G693=0),"*",H693/G693)</f>
        <v>*</v>
      </c>
      <c r="J693" s="680" t="s">
        <v>372</v>
      </c>
      <c r="K693" s="658" t="s">
        <v>576</v>
      </c>
      <c r="M693" s="635"/>
      <c r="N693" s="670"/>
      <c r="O693" s="226"/>
    </row>
    <row r="694" spans="1:15" ht="12.75">
      <c r="A694" s="785" t="s">
        <v>740</v>
      </c>
      <c r="B694" s="847">
        <v>3025</v>
      </c>
      <c r="C694" s="682">
        <v>3025</v>
      </c>
      <c r="D694" s="682">
        <v>3025</v>
      </c>
      <c r="E694" s="682">
        <v>3025</v>
      </c>
      <c r="F694" s="682">
        <v>3025</v>
      </c>
      <c r="G694" s="930">
        <v>3025</v>
      </c>
      <c r="H694" s="569">
        <v>3025</v>
      </c>
      <c r="I694" s="652">
        <f t="shared" si="29"/>
        <v>1</v>
      </c>
      <c r="J694" s="684" t="s">
        <v>495</v>
      </c>
      <c r="K694" s="770" t="s">
        <v>741</v>
      </c>
      <c r="M694" s="635"/>
      <c r="N694" s="670"/>
      <c r="O694" s="870"/>
    </row>
    <row r="695" spans="1:15" ht="12.75">
      <c r="A695" s="785" t="s">
        <v>740</v>
      </c>
      <c r="B695" s="815">
        <v>631</v>
      </c>
      <c r="C695" s="816">
        <v>631</v>
      </c>
      <c r="D695" s="816">
        <v>631</v>
      </c>
      <c r="E695" s="816">
        <v>631</v>
      </c>
      <c r="F695" s="816">
        <v>631</v>
      </c>
      <c r="G695" s="929">
        <v>631</v>
      </c>
      <c r="H695" s="795">
        <v>631</v>
      </c>
      <c r="I695" s="652">
        <f t="shared" si="29"/>
        <v>1</v>
      </c>
      <c r="J695" s="684" t="s">
        <v>521</v>
      </c>
      <c r="K695" s="762" t="s">
        <v>1070</v>
      </c>
      <c r="M695" s="635"/>
      <c r="N695" s="670"/>
      <c r="O695" s="871"/>
    </row>
    <row r="696" spans="1:17" ht="12.75">
      <c r="A696" s="785" t="s">
        <v>740</v>
      </c>
      <c r="B696" s="815">
        <v>0</v>
      </c>
      <c r="C696" s="816">
        <v>0</v>
      </c>
      <c r="D696" s="816">
        <v>0</v>
      </c>
      <c r="E696" s="816">
        <v>0</v>
      </c>
      <c r="F696" s="816">
        <v>0</v>
      </c>
      <c r="G696" s="929">
        <v>0</v>
      </c>
      <c r="H696" s="795">
        <v>0</v>
      </c>
      <c r="I696" s="652" t="str">
        <f t="shared" si="29"/>
        <v>*</v>
      </c>
      <c r="J696" s="684" t="s">
        <v>458</v>
      </c>
      <c r="K696" s="784" t="s">
        <v>742</v>
      </c>
      <c r="M696" s="635"/>
      <c r="N696" s="872"/>
      <c r="O696" s="871"/>
      <c r="Q696" s="156"/>
    </row>
    <row r="697" spans="1:17" ht="12.75">
      <c r="A697" s="946" t="s">
        <v>740</v>
      </c>
      <c r="B697" s="815">
        <v>0</v>
      </c>
      <c r="C697" s="816">
        <v>0</v>
      </c>
      <c r="D697" s="816">
        <v>0</v>
      </c>
      <c r="E697" s="816">
        <v>0</v>
      </c>
      <c r="F697" s="816">
        <v>0</v>
      </c>
      <c r="G697" s="929">
        <v>9</v>
      </c>
      <c r="H697" s="795">
        <v>0</v>
      </c>
      <c r="I697" s="652" t="str">
        <f t="shared" si="29"/>
        <v>*</v>
      </c>
      <c r="J697" s="947" t="s">
        <v>865</v>
      </c>
      <c r="K697" s="762" t="s">
        <v>728</v>
      </c>
      <c r="M697" s="635"/>
      <c r="N697" s="872"/>
      <c r="O697" s="871"/>
      <c r="Q697" s="156"/>
    </row>
    <row r="698" spans="1:15" ht="12.75">
      <c r="A698" s="785" t="s">
        <v>740</v>
      </c>
      <c r="B698" s="815">
        <v>2242</v>
      </c>
      <c r="C698" s="816">
        <v>2242</v>
      </c>
      <c r="D698" s="816">
        <v>2242</v>
      </c>
      <c r="E698" s="816">
        <v>2242</v>
      </c>
      <c r="F698" s="816">
        <v>2242</v>
      </c>
      <c r="G698" s="929">
        <v>2242</v>
      </c>
      <c r="H698" s="795">
        <v>2242</v>
      </c>
      <c r="I698" s="652">
        <f t="shared" si="29"/>
        <v>1</v>
      </c>
      <c r="J698" s="684" t="s">
        <v>647</v>
      </c>
      <c r="K698" s="762" t="s">
        <v>648</v>
      </c>
      <c r="M698" s="635"/>
      <c r="N698" s="872"/>
      <c r="O698" s="871"/>
    </row>
    <row r="699" spans="1:15" ht="12.75">
      <c r="A699" s="785" t="s">
        <v>740</v>
      </c>
      <c r="B699" s="815">
        <v>0</v>
      </c>
      <c r="C699" s="816">
        <v>293</v>
      </c>
      <c r="D699" s="816">
        <v>293</v>
      </c>
      <c r="E699" s="816">
        <v>293</v>
      </c>
      <c r="F699" s="816">
        <v>293</v>
      </c>
      <c r="G699" s="929">
        <v>293</v>
      </c>
      <c r="H699" s="795">
        <v>293</v>
      </c>
      <c r="I699" s="652">
        <f t="shared" si="29"/>
        <v>1</v>
      </c>
      <c r="J699" s="684" t="s">
        <v>743</v>
      </c>
      <c r="K699" s="762" t="s">
        <v>744</v>
      </c>
      <c r="M699" s="635"/>
      <c r="N699" s="872"/>
      <c r="O699" s="871"/>
    </row>
    <row r="700" spans="1:15" ht="12.75">
      <c r="A700" s="785" t="s">
        <v>740</v>
      </c>
      <c r="B700" s="873">
        <v>200</v>
      </c>
      <c r="C700" s="874">
        <v>200</v>
      </c>
      <c r="D700" s="874">
        <v>406</v>
      </c>
      <c r="E700" s="874">
        <v>406</v>
      </c>
      <c r="F700" s="874">
        <v>406</v>
      </c>
      <c r="G700" s="949">
        <v>406</v>
      </c>
      <c r="H700" s="795">
        <v>406</v>
      </c>
      <c r="I700" s="652">
        <f t="shared" si="29"/>
        <v>1</v>
      </c>
      <c r="J700" s="684" t="s">
        <v>433</v>
      </c>
      <c r="K700" s="762" t="s">
        <v>434</v>
      </c>
      <c r="M700" s="635"/>
      <c r="N700" s="872"/>
      <c r="O700" s="871"/>
    </row>
    <row r="701" spans="1:16" ht="12.75">
      <c r="A701" s="785" t="s">
        <v>740</v>
      </c>
      <c r="B701" s="873">
        <v>0</v>
      </c>
      <c r="C701" s="874">
        <v>0</v>
      </c>
      <c r="D701" s="874">
        <v>0</v>
      </c>
      <c r="E701" s="874">
        <v>0</v>
      </c>
      <c r="F701" s="874">
        <v>1944</v>
      </c>
      <c r="G701" s="949">
        <v>1944</v>
      </c>
      <c r="H701" s="795">
        <v>1943</v>
      </c>
      <c r="I701" s="652">
        <f t="shared" si="29"/>
        <v>0.9994855967078189</v>
      </c>
      <c r="J701" s="684" t="s">
        <v>543</v>
      </c>
      <c r="K701" s="762" t="s">
        <v>745</v>
      </c>
      <c r="M701" s="635"/>
      <c r="N701" s="872"/>
      <c r="O701" s="871"/>
      <c r="P701" s="156"/>
    </row>
    <row r="702" spans="1:15" ht="12.75">
      <c r="A702" s="846">
        <v>5321</v>
      </c>
      <c r="B702" s="815">
        <v>0</v>
      </c>
      <c r="C702" s="816">
        <v>0</v>
      </c>
      <c r="D702" s="816">
        <v>0</v>
      </c>
      <c r="E702" s="816">
        <v>0</v>
      </c>
      <c r="F702" s="816">
        <v>0</v>
      </c>
      <c r="G702" s="929">
        <v>0</v>
      </c>
      <c r="H702" s="569">
        <v>0</v>
      </c>
      <c r="I702" s="652" t="str">
        <f t="shared" si="29"/>
        <v>*</v>
      </c>
      <c r="J702" s="684" t="s">
        <v>416</v>
      </c>
      <c r="K702" s="827" t="s">
        <v>636</v>
      </c>
      <c r="M702" s="635"/>
      <c r="N702" s="872"/>
      <c r="O702" s="871"/>
    </row>
    <row r="703" spans="1:15" ht="12.75">
      <c r="A703" s="681" t="s">
        <v>746</v>
      </c>
      <c r="B703" s="683">
        <v>0</v>
      </c>
      <c r="C703" s="682">
        <v>0</v>
      </c>
      <c r="D703" s="682">
        <v>0</v>
      </c>
      <c r="E703" s="682">
        <v>0</v>
      </c>
      <c r="F703" s="682">
        <v>0</v>
      </c>
      <c r="G703" s="930">
        <v>0</v>
      </c>
      <c r="H703" s="569">
        <v>0</v>
      </c>
      <c r="I703" s="652" t="str">
        <f t="shared" si="29"/>
        <v>*</v>
      </c>
      <c r="J703" s="798" t="s">
        <v>372</v>
      </c>
      <c r="K703" s="658" t="s">
        <v>576</v>
      </c>
      <c r="M703" s="635"/>
      <c r="N703" s="670"/>
      <c r="O703" s="8"/>
    </row>
    <row r="704" spans="1:15" ht="12.75">
      <c r="A704" s="681" t="s">
        <v>746</v>
      </c>
      <c r="B704" s="683">
        <v>70</v>
      </c>
      <c r="C704" s="682">
        <v>80</v>
      </c>
      <c r="D704" s="682">
        <v>80</v>
      </c>
      <c r="E704" s="682">
        <v>80</v>
      </c>
      <c r="F704" s="682">
        <v>80</v>
      </c>
      <c r="G704" s="930">
        <v>80</v>
      </c>
      <c r="H704" s="569">
        <v>33</v>
      </c>
      <c r="I704" s="652">
        <f t="shared" si="29"/>
        <v>0.4125</v>
      </c>
      <c r="J704" s="798" t="s">
        <v>424</v>
      </c>
      <c r="K704" s="658" t="s">
        <v>577</v>
      </c>
      <c r="M704" s="635"/>
      <c r="N704" s="824"/>
      <c r="O704" s="226"/>
    </row>
    <row r="705" spans="1:15" ht="12.75">
      <c r="A705" s="681" t="s">
        <v>746</v>
      </c>
      <c r="B705" s="683">
        <v>0</v>
      </c>
      <c r="C705" s="682">
        <v>0</v>
      </c>
      <c r="D705" s="682">
        <v>0</v>
      </c>
      <c r="E705" s="682">
        <v>0</v>
      </c>
      <c r="F705" s="682">
        <v>0</v>
      </c>
      <c r="G705" s="930">
        <v>0</v>
      </c>
      <c r="H705" s="569">
        <v>0</v>
      </c>
      <c r="I705" s="652" t="str">
        <f t="shared" si="29"/>
        <v>*</v>
      </c>
      <c r="J705" s="798" t="s">
        <v>368</v>
      </c>
      <c r="K705" s="658" t="s">
        <v>736</v>
      </c>
      <c r="M705" s="635"/>
      <c r="N705" s="832"/>
      <c r="O705" s="226"/>
    </row>
    <row r="706" spans="1:15" ht="12.75">
      <c r="A706" s="681" t="s">
        <v>747</v>
      </c>
      <c r="B706" s="683">
        <v>0</v>
      </c>
      <c r="C706" s="682">
        <v>0</v>
      </c>
      <c r="D706" s="682">
        <v>0</v>
      </c>
      <c r="E706" s="682">
        <v>0</v>
      </c>
      <c r="F706" s="682">
        <v>0</v>
      </c>
      <c r="G706" s="930">
        <v>0</v>
      </c>
      <c r="H706" s="569">
        <v>38</v>
      </c>
      <c r="I706" s="652" t="str">
        <f t="shared" si="29"/>
        <v>*</v>
      </c>
      <c r="J706" s="798" t="s">
        <v>424</v>
      </c>
      <c r="K706" s="658" t="s">
        <v>577</v>
      </c>
      <c r="M706" s="635"/>
      <c r="N706" s="824"/>
      <c r="O706" s="226"/>
    </row>
    <row r="707" spans="1:15" ht="12.75">
      <c r="A707" s="681" t="s">
        <v>748</v>
      </c>
      <c r="B707" s="683">
        <v>150</v>
      </c>
      <c r="C707" s="682">
        <v>150</v>
      </c>
      <c r="D707" s="682">
        <v>150</v>
      </c>
      <c r="E707" s="682">
        <v>150</v>
      </c>
      <c r="F707" s="682">
        <v>150</v>
      </c>
      <c r="G707" s="930">
        <v>140</v>
      </c>
      <c r="H707" s="569">
        <v>127</v>
      </c>
      <c r="I707" s="652">
        <f t="shared" si="29"/>
        <v>0.9071428571428571</v>
      </c>
      <c r="J707" s="798" t="s">
        <v>490</v>
      </c>
      <c r="K707" s="658" t="s">
        <v>590</v>
      </c>
      <c r="M707" s="635"/>
      <c r="N707" s="824"/>
      <c r="O707" s="226"/>
    </row>
    <row r="708" spans="1:15" ht="12.75">
      <c r="A708" s="681" t="s">
        <v>748</v>
      </c>
      <c r="B708" s="683">
        <v>0</v>
      </c>
      <c r="C708" s="682">
        <v>0</v>
      </c>
      <c r="D708" s="682">
        <v>0</v>
      </c>
      <c r="E708" s="682">
        <v>0</v>
      </c>
      <c r="F708" s="682">
        <v>0</v>
      </c>
      <c r="G708" s="930">
        <v>0</v>
      </c>
      <c r="H708" s="569">
        <v>0</v>
      </c>
      <c r="I708" s="652" t="str">
        <f t="shared" si="29"/>
        <v>*</v>
      </c>
      <c r="J708" s="798" t="s">
        <v>540</v>
      </c>
      <c r="K708" s="743" t="s">
        <v>722</v>
      </c>
      <c r="M708" s="635"/>
      <c r="N708" s="824"/>
      <c r="O708" s="226"/>
    </row>
    <row r="709" spans="1:15" ht="12.75">
      <c r="A709" s="681" t="s">
        <v>749</v>
      </c>
      <c r="B709" s="815">
        <v>0</v>
      </c>
      <c r="C709" s="816">
        <v>0</v>
      </c>
      <c r="D709" s="816">
        <v>0</v>
      </c>
      <c r="E709" s="816">
        <v>0</v>
      </c>
      <c r="F709" s="816">
        <v>0</v>
      </c>
      <c r="G709" s="929">
        <v>0</v>
      </c>
      <c r="H709" s="569">
        <v>0</v>
      </c>
      <c r="I709" s="652" t="str">
        <f t="shared" si="29"/>
        <v>*</v>
      </c>
      <c r="J709" s="798" t="s">
        <v>422</v>
      </c>
      <c r="K709" s="658" t="s">
        <v>423</v>
      </c>
      <c r="M709" s="635"/>
      <c r="N709" s="824"/>
      <c r="O709" s="831"/>
    </row>
    <row r="710" spans="1:15" ht="12.75">
      <c r="A710" s="681" t="s">
        <v>750</v>
      </c>
      <c r="B710" s="683">
        <v>0</v>
      </c>
      <c r="C710" s="682">
        <v>0</v>
      </c>
      <c r="D710" s="682">
        <v>0</v>
      </c>
      <c r="E710" s="682">
        <v>0</v>
      </c>
      <c r="F710" s="682">
        <v>0</v>
      </c>
      <c r="G710" s="930">
        <v>0</v>
      </c>
      <c r="H710" s="569">
        <v>0</v>
      </c>
      <c r="I710" s="652" t="str">
        <f t="shared" si="29"/>
        <v>*</v>
      </c>
      <c r="J710" s="798" t="s">
        <v>442</v>
      </c>
      <c r="K710" s="658" t="s">
        <v>606</v>
      </c>
      <c r="M710" s="635"/>
      <c r="N710" s="824"/>
      <c r="O710" s="226"/>
    </row>
    <row r="711" spans="1:15" ht="12.75">
      <c r="A711" s="681" t="s">
        <v>751</v>
      </c>
      <c r="B711" s="683">
        <v>0</v>
      </c>
      <c r="C711" s="682">
        <v>0</v>
      </c>
      <c r="D711" s="682">
        <v>0</v>
      </c>
      <c r="E711" s="682">
        <v>0</v>
      </c>
      <c r="F711" s="682">
        <v>0</v>
      </c>
      <c r="G711" s="930">
        <v>0</v>
      </c>
      <c r="H711" s="569">
        <v>0</v>
      </c>
      <c r="I711" s="652" t="str">
        <f t="shared" si="29"/>
        <v>*</v>
      </c>
      <c r="J711" s="798" t="s">
        <v>422</v>
      </c>
      <c r="K711" s="658" t="s">
        <v>423</v>
      </c>
      <c r="M711" s="635"/>
      <c r="N711" s="824"/>
      <c r="O711" s="226"/>
    </row>
    <row r="712" spans="1:15" ht="12.75">
      <c r="A712" s="681" t="s">
        <v>752</v>
      </c>
      <c r="B712" s="683">
        <v>0</v>
      </c>
      <c r="C712" s="682">
        <v>0</v>
      </c>
      <c r="D712" s="682">
        <v>0</v>
      </c>
      <c r="E712" s="682">
        <v>0</v>
      </c>
      <c r="F712" s="682">
        <v>0</v>
      </c>
      <c r="G712" s="930">
        <v>0</v>
      </c>
      <c r="H712" s="569">
        <v>0</v>
      </c>
      <c r="I712" s="652" t="str">
        <f t="shared" si="29"/>
        <v>*</v>
      </c>
      <c r="J712" s="798" t="s">
        <v>540</v>
      </c>
      <c r="K712" s="743" t="s">
        <v>722</v>
      </c>
      <c r="M712" s="635"/>
      <c r="N712" s="824"/>
      <c r="O712" s="226"/>
    </row>
    <row r="713" spans="1:15" ht="12.75">
      <c r="A713" s="681" t="s">
        <v>753</v>
      </c>
      <c r="B713" s="683">
        <v>0</v>
      </c>
      <c r="C713" s="682">
        <v>0</v>
      </c>
      <c r="D713" s="682">
        <v>0</v>
      </c>
      <c r="E713" s="682">
        <v>0</v>
      </c>
      <c r="F713" s="682">
        <v>0</v>
      </c>
      <c r="G713" s="930">
        <v>0</v>
      </c>
      <c r="H713" s="569">
        <v>0</v>
      </c>
      <c r="I713" s="652" t="str">
        <f t="shared" si="29"/>
        <v>*</v>
      </c>
      <c r="J713" s="798" t="s">
        <v>540</v>
      </c>
      <c r="K713" s="743" t="s">
        <v>722</v>
      </c>
      <c r="M713" s="635"/>
      <c r="N713" s="824"/>
      <c r="O713" s="831"/>
    </row>
    <row r="714" spans="1:15" ht="12.75">
      <c r="A714" s="681" t="s">
        <v>753</v>
      </c>
      <c r="B714" s="683">
        <v>0</v>
      </c>
      <c r="C714" s="682">
        <v>0</v>
      </c>
      <c r="D714" s="682">
        <v>0</v>
      </c>
      <c r="E714" s="682">
        <v>0</v>
      </c>
      <c r="F714" s="682">
        <v>0</v>
      </c>
      <c r="G714" s="930">
        <v>0</v>
      </c>
      <c r="H714" s="569">
        <v>0</v>
      </c>
      <c r="I714" s="652" t="str">
        <f t="shared" si="29"/>
        <v>*</v>
      </c>
      <c r="J714" s="798" t="s">
        <v>623</v>
      </c>
      <c r="K714" s="658" t="s">
        <v>624</v>
      </c>
      <c r="M714" s="635"/>
      <c r="N714" s="824"/>
      <c r="O714" s="831"/>
    </row>
    <row r="715" spans="1:15" ht="12.75">
      <c r="A715" s="681" t="s">
        <v>753</v>
      </c>
      <c r="B715" s="853">
        <v>0</v>
      </c>
      <c r="C715" s="854">
        <v>0</v>
      </c>
      <c r="D715" s="854">
        <v>0</v>
      </c>
      <c r="E715" s="854">
        <v>0</v>
      </c>
      <c r="F715" s="854">
        <v>0</v>
      </c>
      <c r="G715" s="941">
        <v>0</v>
      </c>
      <c r="H715" s="569">
        <v>0</v>
      </c>
      <c r="I715" s="652" t="str">
        <f t="shared" si="29"/>
        <v>*</v>
      </c>
      <c r="J715" s="806" t="s">
        <v>372</v>
      </c>
      <c r="K715" s="658" t="s">
        <v>576</v>
      </c>
      <c r="M715" s="635"/>
      <c r="N715" s="824"/>
      <c r="O715" s="226"/>
    </row>
    <row r="716" spans="1:15" ht="12.75">
      <c r="A716" s="716" t="s">
        <v>754</v>
      </c>
      <c r="B716" s="847">
        <v>0</v>
      </c>
      <c r="C716" s="682">
        <v>0</v>
      </c>
      <c r="D716" s="682">
        <v>0</v>
      </c>
      <c r="E716" s="682">
        <v>0</v>
      </c>
      <c r="F716" s="682">
        <v>0</v>
      </c>
      <c r="G716" s="930">
        <v>0</v>
      </c>
      <c r="H716" s="569">
        <v>0</v>
      </c>
      <c r="I716" s="652" t="str">
        <f t="shared" si="29"/>
        <v>*</v>
      </c>
      <c r="J716" s="806" t="s">
        <v>422</v>
      </c>
      <c r="K716" s="658" t="s">
        <v>423</v>
      </c>
      <c r="M716" s="635"/>
      <c r="N716" s="824"/>
      <c r="O716" s="226"/>
    </row>
    <row r="717" spans="1:15" ht="12.75">
      <c r="A717" s="681" t="s">
        <v>755</v>
      </c>
      <c r="B717" s="683">
        <v>0</v>
      </c>
      <c r="C717" s="682">
        <v>0</v>
      </c>
      <c r="D717" s="682">
        <v>0</v>
      </c>
      <c r="E717" s="682">
        <v>0</v>
      </c>
      <c r="F717" s="682">
        <v>0</v>
      </c>
      <c r="G717" s="930">
        <v>0</v>
      </c>
      <c r="H717" s="569">
        <v>0</v>
      </c>
      <c r="I717" s="652" t="str">
        <f t="shared" si="29"/>
        <v>*</v>
      </c>
      <c r="J717" s="798" t="s">
        <v>378</v>
      </c>
      <c r="K717" s="658" t="s">
        <v>583</v>
      </c>
      <c r="M717" s="635"/>
      <c r="N717" s="824"/>
      <c r="O717" s="226"/>
    </row>
    <row r="718" spans="1:15" ht="12.75">
      <c r="A718" s="681" t="s">
        <v>755</v>
      </c>
      <c r="B718" s="683">
        <v>0</v>
      </c>
      <c r="C718" s="682">
        <v>0</v>
      </c>
      <c r="D718" s="682">
        <v>0</v>
      </c>
      <c r="E718" s="682">
        <v>0</v>
      </c>
      <c r="F718" s="682">
        <v>0</v>
      </c>
      <c r="G718" s="930">
        <v>0</v>
      </c>
      <c r="H718" s="569">
        <v>0</v>
      </c>
      <c r="I718" s="652" t="str">
        <f t="shared" si="29"/>
        <v>*</v>
      </c>
      <c r="J718" s="806" t="s">
        <v>325</v>
      </c>
      <c r="K718" s="875" t="s">
        <v>1154</v>
      </c>
      <c r="M718" s="635"/>
      <c r="N718" s="824"/>
      <c r="O718" s="870"/>
    </row>
    <row r="719" spans="1:15" ht="12.75">
      <c r="A719" s="681" t="s">
        <v>754</v>
      </c>
      <c r="B719" s="683">
        <v>0</v>
      </c>
      <c r="C719" s="682">
        <v>0</v>
      </c>
      <c r="D719" s="682">
        <v>0</v>
      </c>
      <c r="E719" s="682">
        <v>0</v>
      </c>
      <c r="F719" s="682">
        <v>0</v>
      </c>
      <c r="G719" s="930">
        <v>0</v>
      </c>
      <c r="H719" s="569">
        <v>0</v>
      </c>
      <c r="I719" s="652" t="str">
        <f t="shared" si="29"/>
        <v>*</v>
      </c>
      <c r="J719" s="798" t="s">
        <v>340</v>
      </c>
      <c r="K719" s="658" t="s">
        <v>592</v>
      </c>
      <c r="M719" s="635"/>
      <c r="N719" s="824"/>
      <c r="O719" s="226"/>
    </row>
    <row r="720" spans="1:15" ht="12.75">
      <c r="A720" s="681" t="s">
        <v>754</v>
      </c>
      <c r="B720" s="683">
        <v>0</v>
      </c>
      <c r="C720" s="682">
        <v>0</v>
      </c>
      <c r="D720" s="682">
        <v>0</v>
      </c>
      <c r="E720" s="682">
        <v>0</v>
      </c>
      <c r="F720" s="682">
        <v>0</v>
      </c>
      <c r="G720" s="930">
        <v>0</v>
      </c>
      <c r="H720" s="569">
        <v>0</v>
      </c>
      <c r="I720" s="652" t="str">
        <f t="shared" si="29"/>
        <v>*</v>
      </c>
      <c r="J720" s="684" t="s">
        <v>368</v>
      </c>
      <c r="K720" s="776" t="s">
        <v>736</v>
      </c>
      <c r="M720" s="635"/>
      <c r="N720" s="670"/>
      <c r="O720" s="870"/>
    </row>
    <row r="721" spans="1:15" ht="12.75">
      <c r="A721" s="681" t="s">
        <v>754</v>
      </c>
      <c r="B721" s="683">
        <v>0</v>
      </c>
      <c r="C721" s="682">
        <v>0</v>
      </c>
      <c r="D721" s="682">
        <v>0</v>
      </c>
      <c r="E721" s="682">
        <v>0</v>
      </c>
      <c r="F721" s="682">
        <v>0</v>
      </c>
      <c r="G721" s="930">
        <v>0</v>
      </c>
      <c r="H721" s="569">
        <v>0</v>
      </c>
      <c r="I721" s="652" t="str">
        <f t="shared" si="29"/>
        <v>*</v>
      </c>
      <c r="J721" s="684" t="s">
        <v>560</v>
      </c>
      <c r="K721" s="658" t="s">
        <v>579</v>
      </c>
      <c r="M721" s="635"/>
      <c r="N721" s="670"/>
      <c r="O721" s="226"/>
    </row>
    <row r="722" spans="1:15" ht="12.75">
      <c r="A722" s="681" t="s">
        <v>754</v>
      </c>
      <c r="B722" s="683">
        <v>0</v>
      </c>
      <c r="C722" s="682">
        <v>0</v>
      </c>
      <c r="D722" s="682">
        <v>0</v>
      </c>
      <c r="E722" s="682">
        <v>0</v>
      </c>
      <c r="F722" s="682">
        <v>0</v>
      </c>
      <c r="G722" s="930">
        <v>0</v>
      </c>
      <c r="H722" s="569">
        <v>0</v>
      </c>
      <c r="I722" s="652" t="str">
        <f t="shared" si="29"/>
        <v>*</v>
      </c>
      <c r="J722" s="684" t="s">
        <v>431</v>
      </c>
      <c r="K722" s="658" t="s">
        <v>580</v>
      </c>
      <c r="M722" s="635"/>
      <c r="N722" s="670"/>
      <c r="O722" s="226"/>
    </row>
    <row r="723" spans="1:15" ht="12.75">
      <c r="A723" s="681" t="s">
        <v>754</v>
      </c>
      <c r="B723" s="825">
        <v>0</v>
      </c>
      <c r="C723" s="828">
        <v>0</v>
      </c>
      <c r="D723" s="828">
        <v>0</v>
      </c>
      <c r="E723" s="828">
        <v>0</v>
      </c>
      <c r="F723" s="828">
        <v>0</v>
      </c>
      <c r="G723" s="935">
        <v>0</v>
      </c>
      <c r="H723" s="569">
        <v>0</v>
      </c>
      <c r="I723" s="652" t="str">
        <f t="shared" si="29"/>
        <v>*</v>
      </c>
      <c r="J723" s="684" t="s">
        <v>433</v>
      </c>
      <c r="K723" s="376" t="s">
        <v>732</v>
      </c>
      <c r="M723" s="635"/>
      <c r="N723" s="670"/>
      <c r="O723" s="226"/>
    </row>
    <row r="724" spans="1:15" ht="12.75">
      <c r="A724" s="681" t="s">
        <v>754</v>
      </c>
      <c r="B724" s="825">
        <v>0</v>
      </c>
      <c r="C724" s="828">
        <v>0</v>
      </c>
      <c r="D724" s="828">
        <v>0</v>
      </c>
      <c r="E724" s="828">
        <v>0</v>
      </c>
      <c r="F724" s="828">
        <v>0</v>
      </c>
      <c r="G724" s="935">
        <v>0</v>
      </c>
      <c r="H724" s="569">
        <v>0</v>
      </c>
      <c r="I724" s="652" t="str">
        <f t="shared" si="29"/>
        <v>*</v>
      </c>
      <c r="J724" s="684" t="s">
        <v>389</v>
      </c>
      <c r="K724" s="658" t="s">
        <v>588</v>
      </c>
      <c r="M724" s="635"/>
      <c r="N724" s="670"/>
      <c r="O724" s="226"/>
    </row>
    <row r="725" spans="1:15" ht="12.75">
      <c r="A725" s="681" t="s">
        <v>756</v>
      </c>
      <c r="B725" s="683">
        <v>0</v>
      </c>
      <c r="C725" s="682">
        <v>0</v>
      </c>
      <c r="D725" s="682">
        <v>0</v>
      </c>
      <c r="E725" s="682">
        <v>0</v>
      </c>
      <c r="F725" s="682">
        <v>0</v>
      </c>
      <c r="G725" s="930">
        <v>0</v>
      </c>
      <c r="H725" s="569">
        <v>0</v>
      </c>
      <c r="I725" s="652" t="str">
        <f t="shared" si="29"/>
        <v>*</v>
      </c>
      <c r="J725" s="684" t="s">
        <v>372</v>
      </c>
      <c r="K725" s="658" t="s">
        <v>576</v>
      </c>
      <c r="M725" s="635"/>
      <c r="N725" s="670"/>
      <c r="O725" s="226"/>
    </row>
    <row r="726" spans="1:15" ht="12.75">
      <c r="A726" s="681" t="s">
        <v>757</v>
      </c>
      <c r="B726" s="825">
        <v>100</v>
      </c>
      <c r="C726" s="828">
        <v>100</v>
      </c>
      <c r="D726" s="828">
        <v>100</v>
      </c>
      <c r="E726" s="828">
        <v>100</v>
      </c>
      <c r="F726" s="828">
        <v>100</v>
      </c>
      <c r="G726" s="935">
        <v>100</v>
      </c>
      <c r="H726" s="569">
        <v>87</v>
      </c>
      <c r="I726" s="652">
        <f t="shared" si="29"/>
        <v>0.87</v>
      </c>
      <c r="J726" s="688" t="s">
        <v>422</v>
      </c>
      <c r="K726" s="658" t="s">
        <v>423</v>
      </c>
      <c r="M726" s="635"/>
      <c r="N726" s="670"/>
      <c r="O726" s="831"/>
    </row>
    <row r="727" spans="1:15" ht="12.75">
      <c r="A727" s="656" t="s">
        <v>758</v>
      </c>
      <c r="B727" s="690">
        <v>0</v>
      </c>
      <c r="C727" s="689">
        <v>0</v>
      </c>
      <c r="D727" s="689">
        <v>0</v>
      </c>
      <c r="E727" s="689">
        <v>0</v>
      </c>
      <c r="F727" s="689">
        <v>0</v>
      </c>
      <c r="G727" s="936">
        <v>0</v>
      </c>
      <c r="H727" s="569">
        <v>0</v>
      </c>
      <c r="I727" s="652" t="str">
        <f t="shared" si="29"/>
        <v>*</v>
      </c>
      <c r="J727" s="688" t="s">
        <v>422</v>
      </c>
      <c r="K727" s="658" t="s">
        <v>423</v>
      </c>
      <c r="M727" s="635"/>
      <c r="N727" s="670"/>
      <c r="O727" s="831"/>
    </row>
    <row r="728" spans="1:15" ht="12.75">
      <c r="A728" s="691" t="s">
        <v>747</v>
      </c>
      <c r="B728" s="687">
        <v>0</v>
      </c>
      <c r="C728" s="692">
        <v>0</v>
      </c>
      <c r="D728" s="692">
        <v>0</v>
      </c>
      <c r="E728" s="692">
        <v>0</v>
      </c>
      <c r="F728" s="692">
        <v>0</v>
      </c>
      <c r="G728" s="932">
        <v>0</v>
      </c>
      <c r="H728" s="569">
        <v>0</v>
      </c>
      <c r="I728" s="661" t="str">
        <f t="shared" si="29"/>
        <v>*</v>
      </c>
      <c r="J728" s="688" t="s">
        <v>372</v>
      </c>
      <c r="K728" s="658" t="s">
        <v>576</v>
      </c>
      <c r="M728" s="635"/>
      <c r="N728" s="670"/>
      <c r="O728" s="226"/>
    </row>
    <row r="729" spans="1:15" ht="12.75">
      <c r="A729" s="819" t="s">
        <v>1132</v>
      </c>
      <c r="B729" s="664">
        <f aca="true" t="shared" si="30" ref="B729:H729">SUM(B693:B728)</f>
        <v>6418</v>
      </c>
      <c r="C729" s="664">
        <f t="shared" si="30"/>
        <v>6721</v>
      </c>
      <c r="D729" s="664">
        <f t="shared" si="30"/>
        <v>6927</v>
      </c>
      <c r="E729" s="664">
        <f t="shared" si="30"/>
        <v>6927</v>
      </c>
      <c r="F729" s="664">
        <f t="shared" si="30"/>
        <v>8871</v>
      </c>
      <c r="G729" s="664">
        <f t="shared" si="30"/>
        <v>8870</v>
      </c>
      <c r="H729" s="665">
        <f t="shared" si="30"/>
        <v>8825</v>
      </c>
      <c r="I729" s="666">
        <f t="shared" si="29"/>
        <v>0.9949267192784668</v>
      </c>
      <c r="J729" s="695"/>
      <c r="K729" s="696"/>
      <c r="M729" s="635"/>
      <c r="N729" s="670"/>
      <c r="O729" s="226"/>
    </row>
    <row r="730" spans="8:15" ht="12.75">
      <c r="H730" s="466"/>
      <c r="I730" s="466"/>
      <c r="J730" s="670"/>
      <c r="M730" s="635"/>
      <c r="N730" s="670"/>
      <c r="O730" s="226"/>
    </row>
    <row r="731" spans="1:15" ht="18.75">
      <c r="A731" s="668" t="s">
        <v>759</v>
      </c>
      <c r="B731" s="668"/>
      <c r="C731" s="668"/>
      <c r="D731" s="668"/>
      <c r="E731" s="668"/>
      <c r="F731" s="668"/>
      <c r="G731" s="668"/>
      <c r="H731" s="466"/>
      <c r="I731" s="466"/>
      <c r="J731" s="670"/>
      <c r="M731" s="635"/>
      <c r="N731" s="670"/>
      <c r="O731" s="226"/>
    </row>
    <row r="732" spans="1:15" ht="12.75">
      <c r="A732" s="637" t="s">
        <v>314</v>
      </c>
      <c r="B732" s="638" t="s">
        <v>315</v>
      </c>
      <c r="C732" s="638" t="s">
        <v>316</v>
      </c>
      <c r="D732" s="638" t="s">
        <v>317</v>
      </c>
      <c r="E732" s="638" t="s">
        <v>318</v>
      </c>
      <c r="F732" s="638" t="s">
        <v>319</v>
      </c>
      <c r="G732" s="638" t="s">
        <v>320</v>
      </c>
      <c r="H732" s="638" t="s">
        <v>871</v>
      </c>
      <c r="I732" s="638" t="s">
        <v>871</v>
      </c>
      <c r="J732" s="671" t="s">
        <v>321</v>
      </c>
      <c r="K732" s="672" t="s">
        <v>322</v>
      </c>
      <c r="M732" s="168"/>
      <c r="N732" s="841"/>
      <c r="O732" s="842"/>
    </row>
    <row r="733" spans="1:15" ht="12.75">
      <c r="A733" s="640"/>
      <c r="B733" s="641">
        <v>2009</v>
      </c>
      <c r="C733" s="641">
        <v>2009</v>
      </c>
      <c r="D733" s="641">
        <v>2009</v>
      </c>
      <c r="E733" s="641">
        <v>2009</v>
      </c>
      <c r="F733" s="641">
        <v>2009</v>
      </c>
      <c r="G733" s="641">
        <v>2009</v>
      </c>
      <c r="H733" s="642" t="s">
        <v>997</v>
      </c>
      <c r="I733" s="642" t="s">
        <v>964</v>
      </c>
      <c r="J733" s="673" t="s">
        <v>323</v>
      </c>
      <c r="K733" s="674"/>
      <c r="M733" s="486"/>
      <c r="N733" s="486"/>
      <c r="O733" s="486"/>
    </row>
    <row r="734" spans="1:11" ht="12.75">
      <c r="A734" s="876" t="s">
        <v>760</v>
      </c>
      <c r="B734" s="877">
        <v>179</v>
      </c>
      <c r="C734" s="878">
        <v>179</v>
      </c>
      <c r="D734" s="878">
        <v>179</v>
      </c>
      <c r="E734" s="878">
        <v>179</v>
      </c>
      <c r="F734" s="878">
        <v>179</v>
      </c>
      <c r="G734" s="950">
        <v>179</v>
      </c>
      <c r="H734" s="879">
        <v>179</v>
      </c>
      <c r="I734" s="646">
        <f aca="true" t="shared" si="31" ref="I734:I768">IF(OR(H734=0,G734=0),"*",H734/G734)</f>
        <v>1</v>
      </c>
      <c r="J734" s="680" t="s">
        <v>340</v>
      </c>
      <c r="K734" s="758" t="s">
        <v>761</v>
      </c>
    </row>
    <row r="735" spans="1:11" ht="12.75">
      <c r="A735" s="876" t="s">
        <v>762</v>
      </c>
      <c r="B735" s="877">
        <v>2100</v>
      </c>
      <c r="C735" s="880">
        <v>2100</v>
      </c>
      <c r="D735" s="880">
        <v>2100</v>
      </c>
      <c r="E735" s="880">
        <v>2108</v>
      </c>
      <c r="F735" s="880">
        <v>2107</v>
      </c>
      <c r="G735" s="951">
        <v>2107</v>
      </c>
      <c r="H735" s="879">
        <v>2107</v>
      </c>
      <c r="I735" s="652">
        <f t="shared" si="31"/>
        <v>1</v>
      </c>
      <c r="J735" s="680" t="s">
        <v>416</v>
      </c>
      <c r="K735" s="758" t="s">
        <v>417</v>
      </c>
    </row>
    <row r="736" spans="1:11" ht="12.75">
      <c r="A736" s="876" t="s">
        <v>763</v>
      </c>
      <c r="B736" s="877">
        <v>0</v>
      </c>
      <c r="C736" s="880">
        <v>0</v>
      </c>
      <c r="D736" s="880">
        <v>0</v>
      </c>
      <c r="E736" s="880">
        <v>0</v>
      </c>
      <c r="F736" s="880">
        <v>0</v>
      </c>
      <c r="G736" s="951">
        <v>0</v>
      </c>
      <c r="H736" s="879">
        <v>0</v>
      </c>
      <c r="I736" s="652" t="str">
        <f t="shared" si="31"/>
        <v>*</v>
      </c>
      <c r="J736" s="684" t="s">
        <v>764</v>
      </c>
      <c r="K736" s="758" t="s">
        <v>765</v>
      </c>
    </row>
    <row r="737" spans="1:11" ht="12.75">
      <c r="A737" s="876" t="s">
        <v>766</v>
      </c>
      <c r="B737" s="877">
        <v>900</v>
      </c>
      <c r="C737" s="880">
        <v>900</v>
      </c>
      <c r="D737" s="880">
        <v>900</v>
      </c>
      <c r="E737" s="880">
        <v>750</v>
      </c>
      <c r="F737" s="880">
        <v>750</v>
      </c>
      <c r="G737" s="951">
        <v>750</v>
      </c>
      <c r="H737" s="959">
        <v>593</v>
      </c>
      <c r="I737" s="652">
        <f t="shared" si="31"/>
        <v>0.7906666666666666</v>
      </c>
      <c r="J737" s="684" t="s">
        <v>389</v>
      </c>
      <c r="K737" s="758" t="s">
        <v>767</v>
      </c>
    </row>
    <row r="738" spans="1:11" ht="12.75">
      <c r="A738" s="876" t="s">
        <v>768</v>
      </c>
      <c r="B738" s="877">
        <v>200</v>
      </c>
      <c r="C738" s="880">
        <v>200</v>
      </c>
      <c r="D738" s="880">
        <v>200</v>
      </c>
      <c r="E738" s="880">
        <v>100</v>
      </c>
      <c r="F738" s="880">
        <v>100</v>
      </c>
      <c r="G738" s="951">
        <v>100</v>
      </c>
      <c r="H738" s="879">
        <v>43</v>
      </c>
      <c r="I738" s="652">
        <f t="shared" si="31"/>
        <v>0.43</v>
      </c>
      <c r="J738" s="684" t="s">
        <v>526</v>
      </c>
      <c r="K738" s="758" t="s">
        <v>769</v>
      </c>
    </row>
    <row r="739" spans="1:11" ht="12.75">
      <c r="A739" s="876" t="s">
        <v>770</v>
      </c>
      <c r="B739" s="877">
        <v>100</v>
      </c>
      <c r="C739" s="880">
        <v>100</v>
      </c>
      <c r="D739" s="880">
        <v>100</v>
      </c>
      <c r="E739" s="880">
        <v>0</v>
      </c>
      <c r="F739" s="880">
        <v>0</v>
      </c>
      <c r="G739" s="951">
        <v>0</v>
      </c>
      <c r="H739" s="879">
        <v>0</v>
      </c>
      <c r="I739" s="652" t="str">
        <f t="shared" si="31"/>
        <v>*</v>
      </c>
      <c r="J739" s="684" t="s">
        <v>771</v>
      </c>
      <c r="K739" s="758" t="s">
        <v>772</v>
      </c>
    </row>
    <row r="740" spans="1:11" ht="12.75">
      <c r="A740" s="876" t="s">
        <v>773</v>
      </c>
      <c r="B740" s="877">
        <v>2500</v>
      </c>
      <c r="C740" s="880">
        <v>2500</v>
      </c>
      <c r="D740" s="880">
        <v>2500</v>
      </c>
      <c r="E740" s="880">
        <v>2500</v>
      </c>
      <c r="F740" s="880">
        <v>3285</v>
      </c>
      <c r="G740" s="951">
        <v>3285</v>
      </c>
      <c r="H740" s="879">
        <v>2808</v>
      </c>
      <c r="I740" s="652">
        <f t="shared" si="31"/>
        <v>0.8547945205479452</v>
      </c>
      <c r="J740" s="684" t="s">
        <v>550</v>
      </c>
      <c r="K740" s="758" t="s">
        <v>774</v>
      </c>
    </row>
    <row r="741" spans="1:11" ht="12.75">
      <c r="A741" s="876" t="s">
        <v>775</v>
      </c>
      <c r="B741" s="877">
        <v>200</v>
      </c>
      <c r="C741" s="880">
        <v>200</v>
      </c>
      <c r="D741" s="880">
        <v>400</v>
      </c>
      <c r="E741" s="880">
        <v>400</v>
      </c>
      <c r="F741" s="880">
        <v>400</v>
      </c>
      <c r="G741" s="951">
        <v>400</v>
      </c>
      <c r="H741" s="879">
        <v>371</v>
      </c>
      <c r="I741" s="652">
        <f t="shared" si="31"/>
        <v>0.9275</v>
      </c>
      <c r="J741" s="684" t="s">
        <v>374</v>
      </c>
      <c r="K741" s="758" t="s">
        <v>776</v>
      </c>
    </row>
    <row r="742" spans="1:11" ht="12.75">
      <c r="A742" s="876" t="s">
        <v>777</v>
      </c>
      <c r="B742" s="877">
        <v>335</v>
      </c>
      <c r="C742" s="880">
        <v>335</v>
      </c>
      <c r="D742" s="880">
        <v>335</v>
      </c>
      <c r="E742" s="880">
        <v>335</v>
      </c>
      <c r="F742" s="880">
        <v>335</v>
      </c>
      <c r="G742" s="951">
        <v>335</v>
      </c>
      <c r="H742" s="879">
        <v>335</v>
      </c>
      <c r="I742" s="652">
        <f t="shared" si="31"/>
        <v>1</v>
      </c>
      <c r="J742" s="684" t="s">
        <v>778</v>
      </c>
      <c r="K742" s="758" t="s">
        <v>779</v>
      </c>
    </row>
    <row r="743" spans="1:11" ht="12.75">
      <c r="A743" s="876" t="s">
        <v>780</v>
      </c>
      <c r="B743" s="877">
        <v>0</v>
      </c>
      <c r="C743" s="880">
        <v>0</v>
      </c>
      <c r="D743" s="880">
        <v>0</v>
      </c>
      <c r="E743" s="880">
        <v>0</v>
      </c>
      <c r="F743" s="880">
        <v>0</v>
      </c>
      <c r="G743" s="951">
        <v>0</v>
      </c>
      <c r="H743" s="879">
        <v>0</v>
      </c>
      <c r="I743" s="652" t="str">
        <f t="shared" si="31"/>
        <v>*</v>
      </c>
      <c r="J743" s="684" t="s">
        <v>781</v>
      </c>
      <c r="K743" s="758" t="s">
        <v>782</v>
      </c>
    </row>
    <row r="744" spans="1:11" ht="12.75">
      <c r="A744" s="876" t="s">
        <v>783</v>
      </c>
      <c r="B744" s="877">
        <v>0</v>
      </c>
      <c r="C744" s="880">
        <v>0</v>
      </c>
      <c r="D744" s="880">
        <v>0</v>
      </c>
      <c r="E744" s="880">
        <v>0</v>
      </c>
      <c r="F744" s="880">
        <v>0</v>
      </c>
      <c r="G744" s="951">
        <v>0</v>
      </c>
      <c r="H744" s="879">
        <v>0</v>
      </c>
      <c r="I744" s="652" t="str">
        <f t="shared" si="31"/>
        <v>*</v>
      </c>
      <c r="J744" s="684" t="s">
        <v>784</v>
      </c>
      <c r="K744" s="758" t="s">
        <v>785</v>
      </c>
    </row>
    <row r="745" spans="1:11" ht="12.75">
      <c r="A745" s="876" t="s">
        <v>786</v>
      </c>
      <c r="B745" s="877">
        <v>0</v>
      </c>
      <c r="C745" s="880">
        <v>0</v>
      </c>
      <c r="D745" s="880">
        <v>0</v>
      </c>
      <c r="E745" s="880">
        <v>0</v>
      </c>
      <c r="F745" s="880">
        <v>0</v>
      </c>
      <c r="G745" s="951">
        <v>0</v>
      </c>
      <c r="H745" s="879">
        <v>0</v>
      </c>
      <c r="I745" s="652" t="str">
        <f t="shared" si="31"/>
        <v>*</v>
      </c>
      <c r="J745" s="684" t="s">
        <v>361</v>
      </c>
      <c r="K745" s="758" t="s">
        <v>787</v>
      </c>
    </row>
    <row r="746" spans="1:16" ht="12.75">
      <c r="A746" s="876" t="s">
        <v>788</v>
      </c>
      <c r="B746" s="877">
        <v>200</v>
      </c>
      <c r="C746" s="880">
        <v>200</v>
      </c>
      <c r="D746" s="880">
        <v>200</v>
      </c>
      <c r="E746" s="880">
        <v>100</v>
      </c>
      <c r="F746" s="880">
        <v>100</v>
      </c>
      <c r="G746" s="951">
        <v>100</v>
      </c>
      <c r="H746" s="879">
        <v>0</v>
      </c>
      <c r="I746" s="652" t="str">
        <f t="shared" si="31"/>
        <v>*</v>
      </c>
      <c r="J746" s="684" t="s">
        <v>789</v>
      </c>
      <c r="K746" s="758" t="s">
        <v>790</v>
      </c>
      <c r="P746" s="156"/>
    </row>
    <row r="747" spans="1:11" ht="12.75">
      <c r="A747" s="876" t="s">
        <v>791</v>
      </c>
      <c r="B747" s="877">
        <v>0</v>
      </c>
      <c r="C747" s="880">
        <v>0</v>
      </c>
      <c r="D747" s="880">
        <v>0</v>
      </c>
      <c r="E747" s="880">
        <v>0</v>
      </c>
      <c r="F747" s="880">
        <v>0</v>
      </c>
      <c r="G747" s="951">
        <v>0</v>
      </c>
      <c r="H747" s="879">
        <v>0</v>
      </c>
      <c r="I747" s="652" t="str">
        <f t="shared" si="31"/>
        <v>*</v>
      </c>
      <c r="J747" s="684" t="s">
        <v>368</v>
      </c>
      <c r="K747" s="758" t="s">
        <v>792</v>
      </c>
    </row>
    <row r="748" spans="1:16" ht="12.75">
      <c r="A748" s="876" t="s">
        <v>793</v>
      </c>
      <c r="B748" s="877">
        <v>400</v>
      </c>
      <c r="C748" s="880">
        <v>400</v>
      </c>
      <c r="D748" s="880">
        <v>400</v>
      </c>
      <c r="E748" s="880">
        <v>400</v>
      </c>
      <c r="F748" s="880">
        <v>400</v>
      </c>
      <c r="G748" s="951">
        <v>400</v>
      </c>
      <c r="H748" s="879">
        <v>400</v>
      </c>
      <c r="I748" s="652">
        <f t="shared" si="31"/>
        <v>1</v>
      </c>
      <c r="J748" s="684" t="s">
        <v>794</v>
      </c>
      <c r="K748" s="758" t="s">
        <v>795</v>
      </c>
      <c r="P748" s="156"/>
    </row>
    <row r="749" spans="1:11" ht="12.75">
      <c r="A749" s="876" t="s">
        <v>796</v>
      </c>
      <c r="B749" s="877">
        <v>0</v>
      </c>
      <c r="C749" s="880">
        <v>0</v>
      </c>
      <c r="D749" s="880">
        <v>0</v>
      </c>
      <c r="E749" s="880">
        <v>0</v>
      </c>
      <c r="F749" s="880">
        <v>0</v>
      </c>
      <c r="G749" s="951">
        <v>0</v>
      </c>
      <c r="H749" s="879">
        <v>0</v>
      </c>
      <c r="I749" s="652" t="str">
        <f t="shared" si="31"/>
        <v>*</v>
      </c>
      <c r="J749" s="684" t="s">
        <v>797</v>
      </c>
      <c r="K749" s="758" t="s">
        <v>798</v>
      </c>
    </row>
    <row r="750" spans="1:16" ht="12.75">
      <c r="A750" s="876" t="s">
        <v>799</v>
      </c>
      <c r="B750" s="877">
        <v>200</v>
      </c>
      <c r="C750" s="880">
        <v>200</v>
      </c>
      <c r="D750" s="880">
        <v>200</v>
      </c>
      <c r="E750" s="880">
        <v>200</v>
      </c>
      <c r="F750" s="880">
        <v>200</v>
      </c>
      <c r="G750" s="951">
        <v>200</v>
      </c>
      <c r="H750" s="879">
        <v>0</v>
      </c>
      <c r="I750" s="652" t="str">
        <f t="shared" si="31"/>
        <v>*</v>
      </c>
      <c r="J750" s="684" t="s">
        <v>800</v>
      </c>
      <c r="K750" s="758" t="s">
        <v>801</v>
      </c>
      <c r="P750" s="156"/>
    </row>
    <row r="751" spans="1:11" ht="12.75">
      <c r="A751" s="876" t="s">
        <v>155</v>
      </c>
      <c r="B751" s="877">
        <v>200</v>
      </c>
      <c r="C751" s="880">
        <v>200</v>
      </c>
      <c r="D751" s="880">
        <v>200</v>
      </c>
      <c r="E751" s="880">
        <v>180</v>
      </c>
      <c r="F751" s="880">
        <v>180</v>
      </c>
      <c r="G751" s="951">
        <v>180</v>
      </c>
      <c r="H751" s="959">
        <v>150</v>
      </c>
      <c r="I751" s="652">
        <f t="shared" si="31"/>
        <v>0.8333333333333334</v>
      </c>
      <c r="J751" s="684" t="s">
        <v>383</v>
      </c>
      <c r="K751" s="758" t="s">
        <v>802</v>
      </c>
    </row>
    <row r="752" spans="1:11" ht="12.75">
      <c r="A752" s="876" t="s">
        <v>803</v>
      </c>
      <c r="B752" s="877">
        <v>300</v>
      </c>
      <c r="C752" s="880">
        <v>300</v>
      </c>
      <c r="D752" s="880">
        <v>300</v>
      </c>
      <c r="E752" s="880">
        <v>200</v>
      </c>
      <c r="F752" s="880">
        <v>200</v>
      </c>
      <c r="G752" s="951">
        <v>223</v>
      </c>
      <c r="H752" s="879">
        <v>237</v>
      </c>
      <c r="I752" s="652">
        <f t="shared" si="31"/>
        <v>1.062780269058296</v>
      </c>
      <c r="J752" s="684" t="s">
        <v>383</v>
      </c>
      <c r="K752" s="758" t="s">
        <v>804</v>
      </c>
    </row>
    <row r="753" spans="1:11" ht="12.75">
      <c r="A753" s="876" t="s">
        <v>805</v>
      </c>
      <c r="B753" s="877">
        <v>0</v>
      </c>
      <c r="C753" s="880">
        <v>0</v>
      </c>
      <c r="D753" s="880">
        <v>0</v>
      </c>
      <c r="E753" s="880">
        <v>0</v>
      </c>
      <c r="F753" s="880">
        <v>0</v>
      </c>
      <c r="G753" s="951">
        <v>0</v>
      </c>
      <c r="H753" s="879">
        <v>0</v>
      </c>
      <c r="I753" s="652" t="str">
        <f t="shared" si="31"/>
        <v>*</v>
      </c>
      <c r="J753" s="684" t="s">
        <v>389</v>
      </c>
      <c r="K753" s="758" t="s">
        <v>806</v>
      </c>
    </row>
    <row r="754" spans="1:11" ht="12.75">
      <c r="A754" s="876" t="s">
        <v>807</v>
      </c>
      <c r="B754" s="877">
        <v>700</v>
      </c>
      <c r="C754" s="880">
        <v>700</v>
      </c>
      <c r="D754" s="880">
        <v>700</v>
      </c>
      <c r="E754" s="880">
        <v>400</v>
      </c>
      <c r="F754" s="880">
        <v>400</v>
      </c>
      <c r="G754" s="951">
        <v>400</v>
      </c>
      <c r="H754" s="879">
        <v>244</v>
      </c>
      <c r="I754" s="652">
        <f t="shared" si="31"/>
        <v>0.61</v>
      </c>
      <c r="J754" s="684" t="s">
        <v>378</v>
      </c>
      <c r="K754" s="758" t="s">
        <v>808</v>
      </c>
    </row>
    <row r="755" spans="1:11" ht="12.75">
      <c r="A755" s="876" t="s">
        <v>809</v>
      </c>
      <c r="B755" s="877">
        <v>120</v>
      </c>
      <c r="C755" s="880">
        <v>120</v>
      </c>
      <c r="D755" s="880">
        <v>120</v>
      </c>
      <c r="E755" s="880">
        <v>70</v>
      </c>
      <c r="F755" s="880">
        <v>70</v>
      </c>
      <c r="G755" s="951">
        <v>70</v>
      </c>
      <c r="H755" s="879">
        <v>57</v>
      </c>
      <c r="I755" s="652">
        <f t="shared" si="31"/>
        <v>0.8142857142857143</v>
      </c>
      <c r="J755" s="684" t="s">
        <v>343</v>
      </c>
      <c r="K755" s="758" t="s">
        <v>810</v>
      </c>
    </row>
    <row r="756" spans="1:11" ht="12.75">
      <c r="A756" s="876" t="s">
        <v>811</v>
      </c>
      <c r="B756" s="877">
        <v>20500</v>
      </c>
      <c r="C756" s="880">
        <v>20500</v>
      </c>
      <c r="D756" s="880">
        <v>20500</v>
      </c>
      <c r="E756" s="880">
        <v>20500</v>
      </c>
      <c r="F756" s="880">
        <v>20549</v>
      </c>
      <c r="G756" s="951">
        <v>20549</v>
      </c>
      <c r="H756" s="879">
        <v>20550</v>
      </c>
      <c r="I756" s="652">
        <f t="shared" si="31"/>
        <v>1.0000486641685726</v>
      </c>
      <c r="J756" s="684" t="s">
        <v>329</v>
      </c>
      <c r="K756" s="758" t="s">
        <v>812</v>
      </c>
    </row>
    <row r="757" spans="1:11" ht="12.75">
      <c r="A757" s="876" t="s">
        <v>813</v>
      </c>
      <c r="B757" s="877">
        <v>250</v>
      </c>
      <c r="C757" s="880">
        <v>250</v>
      </c>
      <c r="D757" s="880">
        <v>250</v>
      </c>
      <c r="E757" s="880">
        <v>100</v>
      </c>
      <c r="F757" s="880">
        <v>100</v>
      </c>
      <c r="G757" s="951">
        <v>100</v>
      </c>
      <c r="H757" s="879">
        <v>51</v>
      </c>
      <c r="I757" s="652">
        <f t="shared" si="31"/>
        <v>0.51</v>
      </c>
      <c r="J757" s="684" t="s">
        <v>437</v>
      </c>
      <c r="K757" s="758" t="s">
        <v>814</v>
      </c>
    </row>
    <row r="758" spans="1:11" ht="12.75">
      <c r="A758" s="876" t="s">
        <v>815</v>
      </c>
      <c r="B758" s="877">
        <v>250</v>
      </c>
      <c r="C758" s="880">
        <v>250</v>
      </c>
      <c r="D758" s="880">
        <v>250</v>
      </c>
      <c r="E758" s="880">
        <v>250</v>
      </c>
      <c r="F758" s="880">
        <v>250</v>
      </c>
      <c r="G758" s="951">
        <v>250</v>
      </c>
      <c r="H758" s="879">
        <v>0</v>
      </c>
      <c r="I758" s="652" t="str">
        <f t="shared" si="31"/>
        <v>*</v>
      </c>
      <c r="J758" s="684" t="s">
        <v>346</v>
      </c>
      <c r="K758" s="758" t="s">
        <v>816</v>
      </c>
    </row>
    <row r="759" spans="1:11" ht="12.75">
      <c r="A759" s="876" t="s">
        <v>817</v>
      </c>
      <c r="B759" s="877">
        <v>1200</v>
      </c>
      <c r="C759" s="880">
        <v>1200</v>
      </c>
      <c r="D759" s="880">
        <v>1200</v>
      </c>
      <c r="E759" s="880">
        <v>0</v>
      </c>
      <c r="F759" s="880">
        <v>0</v>
      </c>
      <c r="G759" s="951">
        <v>0</v>
      </c>
      <c r="H759" s="879">
        <v>0</v>
      </c>
      <c r="I759" s="652" t="str">
        <f t="shared" si="31"/>
        <v>*</v>
      </c>
      <c r="J759" s="684" t="s">
        <v>818</v>
      </c>
      <c r="K759" s="758" t="s">
        <v>819</v>
      </c>
    </row>
    <row r="760" spans="1:11" ht="12.75">
      <c r="A760" s="876" t="s">
        <v>820</v>
      </c>
      <c r="B760" s="877">
        <v>0</v>
      </c>
      <c r="C760" s="880">
        <v>0</v>
      </c>
      <c r="D760" s="880">
        <v>0</v>
      </c>
      <c r="E760" s="880">
        <v>0</v>
      </c>
      <c r="F760" s="880">
        <v>0</v>
      </c>
      <c r="G760" s="951">
        <v>0</v>
      </c>
      <c r="H760" s="879">
        <v>0</v>
      </c>
      <c r="I760" s="652" t="str">
        <f t="shared" si="31"/>
        <v>*</v>
      </c>
      <c r="J760" s="684" t="s">
        <v>821</v>
      </c>
      <c r="K760" s="758" t="s">
        <v>822</v>
      </c>
    </row>
    <row r="761" spans="1:11" ht="12.75">
      <c r="A761" s="876" t="s">
        <v>823</v>
      </c>
      <c r="B761" s="877">
        <v>0</v>
      </c>
      <c r="C761" s="880">
        <v>0</v>
      </c>
      <c r="D761" s="880">
        <v>0</v>
      </c>
      <c r="E761" s="880">
        <v>0</v>
      </c>
      <c r="F761" s="880">
        <v>0</v>
      </c>
      <c r="G761" s="951">
        <v>0</v>
      </c>
      <c r="H761" s="879">
        <v>0</v>
      </c>
      <c r="I761" s="652" t="str">
        <f t="shared" si="31"/>
        <v>*</v>
      </c>
      <c r="J761" s="684" t="s">
        <v>824</v>
      </c>
      <c r="K761" s="758" t="s">
        <v>825</v>
      </c>
    </row>
    <row r="762" spans="1:11" ht="12.75">
      <c r="A762" s="876" t="s">
        <v>826</v>
      </c>
      <c r="B762" s="877">
        <v>1000</v>
      </c>
      <c r="C762" s="880">
        <v>1000</v>
      </c>
      <c r="D762" s="880">
        <v>1000</v>
      </c>
      <c r="E762" s="880">
        <v>1036</v>
      </c>
      <c r="F762" s="880">
        <v>1036</v>
      </c>
      <c r="G762" s="951">
        <v>1036</v>
      </c>
      <c r="H762" s="879">
        <v>1036</v>
      </c>
      <c r="I762" s="652">
        <f t="shared" si="31"/>
        <v>1</v>
      </c>
      <c r="J762" s="684" t="s">
        <v>466</v>
      </c>
      <c r="K762" s="758" t="s">
        <v>827</v>
      </c>
    </row>
    <row r="763" spans="1:11" ht="12.75">
      <c r="A763" s="876" t="s">
        <v>828</v>
      </c>
      <c r="B763" s="877">
        <v>3750</v>
      </c>
      <c r="C763" s="880">
        <v>3750</v>
      </c>
      <c r="D763" s="880">
        <v>3750</v>
      </c>
      <c r="E763" s="880">
        <v>3750</v>
      </c>
      <c r="F763" s="880">
        <v>3750</v>
      </c>
      <c r="G763" s="951">
        <v>3750</v>
      </c>
      <c r="H763" s="879">
        <v>3750</v>
      </c>
      <c r="I763" s="652">
        <f t="shared" si="31"/>
        <v>1</v>
      </c>
      <c r="J763" s="684" t="s">
        <v>340</v>
      </c>
      <c r="K763" s="758" t="s">
        <v>72</v>
      </c>
    </row>
    <row r="764" spans="1:11" ht="12.75">
      <c r="A764" s="876" t="s">
        <v>156</v>
      </c>
      <c r="B764" s="877"/>
      <c r="C764" s="880"/>
      <c r="D764" s="880"/>
      <c r="E764" s="880"/>
      <c r="F764" s="880">
        <v>470</v>
      </c>
      <c r="G764" s="951">
        <v>470</v>
      </c>
      <c r="H764" s="879">
        <v>0</v>
      </c>
      <c r="I764" s="652" t="str">
        <f t="shared" si="31"/>
        <v>*</v>
      </c>
      <c r="J764" s="684" t="s">
        <v>829</v>
      </c>
      <c r="K764" s="758" t="s">
        <v>830</v>
      </c>
    </row>
    <row r="765" spans="1:11" ht="12.75">
      <c r="A765" s="876" t="s">
        <v>831</v>
      </c>
      <c r="B765" s="877">
        <v>669</v>
      </c>
      <c r="C765" s="880">
        <v>783</v>
      </c>
      <c r="D765" s="880">
        <v>806</v>
      </c>
      <c r="E765" s="880">
        <v>3032</v>
      </c>
      <c r="F765" s="880">
        <v>3945</v>
      </c>
      <c r="G765" s="951">
        <v>4535</v>
      </c>
      <c r="H765" s="879">
        <v>0</v>
      </c>
      <c r="I765" s="652" t="str">
        <f t="shared" si="31"/>
        <v>*</v>
      </c>
      <c r="J765" s="684" t="s">
        <v>332</v>
      </c>
      <c r="K765" s="758" t="s">
        <v>73</v>
      </c>
    </row>
    <row r="766" spans="1:11" ht="12.75">
      <c r="A766" s="876" t="s">
        <v>832</v>
      </c>
      <c r="B766" s="877">
        <v>3000</v>
      </c>
      <c r="C766" s="880">
        <v>2400</v>
      </c>
      <c r="D766" s="880">
        <v>2400</v>
      </c>
      <c r="E766" s="880">
        <v>2400</v>
      </c>
      <c r="F766" s="880">
        <v>2400</v>
      </c>
      <c r="G766" s="951">
        <v>2400</v>
      </c>
      <c r="H766" s="879">
        <v>0</v>
      </c>
      <c r="I766" s="652" t="str">
        <f t="shared" si="31"/>
        <v>*</v>
      </c>
      <c r="J766" s="688" t="s">
        <v>683</v>
      </c>
      <c r="K766" s="881" t="s">
        <v>833</v>
      </c>
    </row>
    <row r="767" spans="1:11" ht="12.75">
      <c r="A767" s="882" t="s">
        <v>834</v>
      </c>
      <c r="B767" s="883">
        <v>3000</v>
      </c>
      <c r="C767" s="884">
        <v>3000</v>
      </c>
      <c r="D767" s="884">
        <v>3000</v>
      </c>
      <c r="E767" s="884">
        <v>3000</v>
      </c>
      <c r="F767" s="884">
        <v>3000</v>
      </c>
      <c r="G767" s="952">
        <v>3000</v>
      </c>
      <c r="H767" s="879">
        <v>0</v>
      </c>
      <c r="I767" s="661" t="str">
        <f t="shared" si="31"/>
        <v>*</v>
      </c>
      <c r="J767" s="818" t="s">
        <v>835</v>
      </c>
      <c r="K767" s="885" t="s">
        <v>836</v>
      </c>
    </row>
    <row r="768" spans="1:11" ht="12.75">
      <c r="A768" s="663" t="s">
        <v>1132</v>
      </c>
      <c r="B768" s="665">
        <f aca="true" t="shared" si="32" ref="B768:H768">SUM(B734:B767)</f>
        <v>42253</v>
      </c>
      <c r="C768" s="665">
        <f t="shared" si="32"/>
        <v>41767</v>
      </c>
      <c r="D768" s="665">
        <f t="shared" si="32"/>
        <v>41990</v>
      </c>
      <c r="E768" s="665">
        <f t="shared" si="32"/>
        <v>41990</v>
      </c>
      <c r="F768" s="665">
        <f t="shared" si="32"/>
        <v>44206</v>
      </c>
      <c r="G768" s="665">
        <f t="shared" si="32"/>
        <v>44819</v>
      </c>
      <c r="H768" s="665">
        <f t="shared" si="32"/>
        <v>32911</v>
      </c>
      <c r="I768" s="666">
        <f t="shared" si="31"/>
        <v>0.73430910997568</v>
      </c>
      <c r="J768" s="695"/>
      <c r="K768" s="811"/>
    </row>
    <row r="769" spans="1:29" ht="12.75">
      <c r="A769" s="773"/>
      <c r="B769" s="773"/>
      <c r="C769" s="773"/>
      <c r="D769" s="773"/>
      <c r="E769" s="773"/>
      <c r="F769" s="773"/>
      <c r="G769" s="773"/>
      <c r="H769" s="821"/>
      <c r="I769" s="821"/>
      <c r="J769" s="821"/>
      <c r="K769" s="226"/>
      <c r="L769" s="226"/>
      <c r="M769" s="226"/>
      <c r="N769" s="226"/>
      <c r="O769" s="226"/>
      <c r="P769" s="226"/>
      <c r="Q769" s="226"/>
      <c r="R769" s="226"/>
      <c r="S769" s="226"/>
      <c r="T769" s="226"/>
      <c r="U769" s="226"/>
      <c r="V769" s="226"/>
      <c r="W769" s="226"/>
      <c r="X769" s="226"/>
      <c r="Y769" s="226"/>
      <c r="Z769" s="226"/>
      <c r="AA769" s="226"/>
      <c r="AB769" s="226"/>
      <c r="AC769" s="226"/>
    </row>
    <row r="770" spans="1:29" ht="12.75">
      <c r="A770" s="773"/>
      <c r="B770" s="773"/>
      <c r="C770" s="773"/>
      <c r="D770" s="773"/>
      <c r="E770" s="773"/>
      <c r="F770" s="773"/>
      <c r="G770" s="773"/>
      <c r="H770" s="821"/>
      <c r="I770" s="821"/>
      <c r="J770" s="821"/>
      <c r="K770" s="226"/>
      <c r="L770" s="226"/>
      <c r="M770" s="226"/>
      <c r="N770" s="226"/>
      <c r="O770" s="226"/>
      <c r="P770" s="226"/>
      <c r="Q770" s="226"/>
      <c r="R770" s="226"/>
      <c r="S770" s="226"/>
      <c r="T770" s="226"/>
      <c r="U770" s="226"/>
      <c r="V770" s="226"/>
      <c r="W770" s="226"/>
      <c r="X770" s="226"/>
      <c r="Y770" s="226"/>
      <c r="Z770" s="226"/>
      <c r="AA770" s="226"/>
      <c r="AB770" s="226"/>
      <c r="AC770" s="226"/>
    </row>
    <row r="771" spans="1:29" ht="12.75">
      <c r="A771" s="773"/>
      <c r="B771" s="773"/>
      <c r="C771" s="773"/>
      <c r="D771" s="773"/>
      <c r="E771" s="773"/>
      <c r="F771" s="773"/>
      <c r="G771" s="773"/>
      <c r="H771" s="821"/>
      <c r="I771" s="821"/>
      <c r="J771" s="821"/>
      <c r="K771" s="226"/>
      <c r="L771" s="226"/>
      <c r="M771" s="226"/>
      <c r="N771" s="226"/>
      <c r="O771" s="226"/>
      <c r="P771" s="226"/>
      <c r="Q771" s="226"/>
      <c r="R771" s="226"/>
      <c r="S771" s="226"/>
      <c r="T771" s="226"/>
      <c r="U771" s="226"/>
      <c r="V771" s="226"/>
      <c r="W771" s="226"/>
      <c r="X771" s="226"/>
      <c r="Y771" s="226"/>
      <c r="Z771" s="226"/>
      <c r="AA771" s="226"/>
      <c r="AB771" s="226"/>
      <c r="AC771" s="226"/>
    </row>
    <row r="772" spans="1:29" ht="12.75">
      <c r="A772" s="773"/>
      <c r="B772" s="773"/>
      <c r="C772" s="773"/>
      <c r="D772" s="773"/>
      <c r="E772" s="773"/>
      <c r="F772" s="773"/>
      <c r="G772" s="773"/>
      <c r="H772" s="821"/>
      <c r="I772" s="821"/>
      <c r="J772" s="821"/>
      <c r="K772" s="226"/>
      <c r="L772" s="226"/>
      <c r="M772" s="226"/>
      <c r="N772" s="226"/>
      <c r="O772" s="226"/>
      <c r="P772" s="226"/>
      <c r="Q772" s="226"/>
      <c r="R772" s="226"/>
      <c r="S772" s="226"/>
      <c r="T772" s="226"/>
      <c r="U772" s="226"/>
      <c r="V772" s="226"/>
      <c r="W772" s="226"/>
      <c r="X772" s="226"/>
      <c r="Y772" s="226"/>
      <c r="Z772" s="226"/>
      <c r="AA772" s="226"/>
      <c r="AB772" s="226"/>
      <c r="AC772" s="226"/>
    </row>
    <row r="773" spans="1:29" ht="12.75">
      <c r="A773" s="773"/>
      <c r="B773" s="773"/>
      <c r="C773" s="773"/>
      <c r="D773" s="773"/>
      <c r="E773" s="773"/>
      <c r="F773" s="773"/>
      <c r="G773" s="773"/>
      <c r="H773" s="821"/>
      <c r="I773" s="821"/>
      <c r="J773" s="821"/>
      <c r="K773" s="226"/>
      <c r="L773" s="226"/>
      <c r="M773" s="226"/>
      <c r="N773" s="226"/>
      <c r="O773" s="226"/>
      <c r="P773" s="226"/>
      <c r="Q773" s="226"/>
      <c r="R773" s="226"/>
      <c r="S773" s="226"/>
      <c r="T773" s="226"/>
      <c r="U773" s="226"/>
      <c r="V773" s="226"/>
      <c r="W773" s="226"/>
      <c r="X773" s="226"/>
      <c r="Y773" s="226"/>
      <c r="Z773" s="226"/>
      <c r="AA773" s="226"/>
      <c r="AB773" s="226"/>
      <c r="AC773" s="226"/>
    </row>
    <row r="774" spans="1:29" ht="12.75">
      <c r="A774" s="773"/>
      <c r="B774" s="773"/>
      <c r="C774" s="773"/>
      <c r="D774" s="773"/>
      <c r="E774" s="609"/>
      <c r="F774" s="773"/>
      <c r="G774" s="773"/>
      <c r="H774" s="821"/>
      <c r="I774" s="821"/>
      <c r="J774" s="821"/>
      <c r="K774" s="226"/>
      <c r="L774" s="226"/>
      <c r="M774" s="226"/>
      <c r="N774" s="226"/>
      <c r="O774" s="226"/>
      <c r="P774" s="226"/>
      <c r="Q774" s="226"/>
      <c r="R774" s="226"/>
      <c r="S774" s="226"/>
      <c r="T774" s="226"/>
      <c r="U774" s="226"/>
      <c r="V774" s="226"/>
      <c r="W774" s="226"/>
      <c r="X774" s="226"/>
      <c r="Y774" s="226"/>
      <c r="Z774" s="226"/>
      <c r="AA774" s="226"/>
      <c r="AB774" s="226"/>
      <c r="AC774" s="226"/>
    </row>
    <row r="775" spans="1:29" ht="12.75">
      <c r="A775" s="773"/>
      <c r="B775" s="773"/>
      <c r="C775" s="773"/>
      <c r="D775" s="773"/>
      <c r="E775" s="609"/>
      <c r="F775" s="773"/>
      <c r="G775" s="773"/>
      <c r="H775" s="821"/>
      <c r="I775" s="821"/>
      <c r="J775" s="821"/>
      <c r="K775" s="226"/>
      <c r="L775" s="226"/>
      <c r="M775" s="226"/>
      <c r="N775" s="226"/>
      <c r="O775" s="226"/>
      <c r="P775" s="226"/>
      <c r="Q775" s="226"/>
      <c r="R775" s="226"/>
      <c r="S775" s="226"/>
      <c r="T775" s="226"/>
      <c r="U775" s="226"/>
      <c r="V775" s="226"/>
      <c r="W775" s="226"/>
      <c r="X775" s="226"/>
      <c r="Y775" s="226"/>
      <c r="Z775" s="226"/>
      <c r="AA775" s="226"/>
      <c r="AB775" s="226"/>
      <c r="AC775" s="226"/>
    </row>
    <row r="776" spans="1:29" ht="12.75">
      <c r="A776" s="773"/>
      <c r="B776" s="773"/>
      <c r="C776" s="773"/>
      <c r="D776" s="773"/>
      <c r="E776" s="609"/>
      <c r="F776" s="773"/>
      <c r="G776" s="773"/>
      <c r="H776" s="821"/>
      <c r="I776" s="821"/>
      <c r="J776" s="821"/>
      <c r="K776" s="226"/>
      <c r="L776" s="226"/>
      <c r="M776" s="226"/>
      <c r="N776" s="226"/>
      <c r="O776" s="226"/>
      <c r="P776" s="226"/>
      <c r="Q776" s="226"/>
      <c r="R776" s="226"/>
      <c r="S776" s="226"/>
      <c r="T776" s="226"/>
      <c r="U776" s="226"/>
      <c r="V776" s="226"/>
      <c r="W776" s="226"/>
      <c r="X776" s="226"/>
      <c r="Y776" s="226"/>
      <c r="Z776" s="226"/>
      <c r="AA776" s="226"/>
      <c r="AB776" s="226"/>
      <c r="AC776" s="226"/>
    </row>
    <row r="777" spans="1:29" ht="12.75">
      <c r="A777" s="773"/>
      <c r="B777" s="773"/>
      <c r="C777" s="773"/>
      <c r="D777" s="773"/>
      <c r="E777" s="609"/>
      <c r="F777" s="773"/>
      <c r="G777" s="773"/>
      <c r="H777" s="821"/>
      <c r="I777" s="821"/>
      <c r="J777" s="821"/>
      <c r="K777" s="226"/>
      <c r="L777" s="226"/>
      <c r="M777" s="226"/>
      <c r="N777" s="226"/>
      <c r="O777" s="226"/>
      <c r="P777" s="226"/>
      <c r="Q777" s="226"/>
      <c r="R777" s="226"/>
      <c r="S777" s="226"/>
      <c r="T777" s="226"/>
      <c r="U777" s="226"/>
      <c r="V777" s="226"/>
      <c r="W777" s="226"/>
      <c r="X777" s="226"/>
      <c r="Y777" s="226"/>
      <c r="Z777" s="226"/>
      <c r="AA777" s="226"/>
      <c r="AB777" s="226"/>
      <c r="AC777" s="226"/>
    </row>
    <row r="778" spans="1:29" ht="12.75">
      <c r="A778" s="773"/>
      <c r="B778" s="773"/>
      <c r="C778" s="773"/>
      <c r="D778" s="773"/>
      <c r="E778" s="773"/>
      <c r="F778" s="773"/>
      <c r="G778" s="773"/>
      <c r="H778" s="821"/>
      <c r="I778" s="821"/>
      <c r="J778" s="821"/>
      <c r="K778" s="226"/>
      <c r="L778" s="226"/>
      <c r="M778" s="226"/>
      <c r="N778" s="226"/>
      <c r="O778" s="226"/>
      <c r="P778" s="226"/>
      <c r="Q778" s="226"/>
      <c r="R778" s="226"/>
      <c r="S778" s="226"/>
      <c r="T778" s="226"/>
      <c r="U778" s="226"/>
      <c r="V778" s="226"/>
      <c r="W778" s="226"/>
      <c r="X778" s="226"/>
      <c r="Y778" s="226"/>
      <c r="Z778" s="226"/>
      <c r="AA778" s="226"/>
      <c r="AB778" s="226"/>
      <c r="AC778" s="226"/>
    </row>
    <row r="779" spans="1:29" ht="12.75">
      <c r="A779" s="773"/>
      <c r="B779" s="773"/>
      <c r="C779" s="773"/>
      <c r="D779" s="773"/>
      <c r="E779" s="773"/>
      <c r="F779" s="773"/>
      <c r="G779" s="773"/>
      <c r="H779" s="821"/>
      <c r="I779" s="821"/>
      <c r="J779" s="821"/>
      <c r="K779" s="226"/>
      <c r="L779" s="226"/>
      <c r="M779" s="226"/>
      <c r="N779" s="226"/>
      <c r="O779" s="226"/>
      <c r="P779" s="226"/>
      <c r="Q779" s="226"/>
      <c r="R779" s="226"/>
      <c r="S779" s="226"/>
      <c r="T779" s="226"/>
      <c r="U779" s="226"/>
      <c r="V779" s="226"/>
      <c r="W779" s="226"/>
      <c r="X779" s="226"/>
      <c r="Y779" s="226"/>
      <c r="Z779" s="226"/>
      <c r="AA779" s="226"/>
      <c r="AB779" s="226"/>
      <c r="AC779" s="226"/>
    </row>
    <row r="780" spans="1:29" ht="12.75">
      <c r="A780" s="773"/>
      <c r="B780" s="773"/>
      <c r="C780" s="773"/>
      <c r="D780" s="773"/>
      <c r="E780" s="773"/>
      <c r="F780" s="773"/>
      <c r="G780" s="773"/>
      <c r="H780" s="821"/>
      <c r="I780" s="821"/>
      <c r="J780" s="821"/>
      <c r="K780" s="226"/>
      <c r="L780" s="226"/>
      <c r="M780" s="226"/>
      <c r="N780" s="226"/>
      <c r="O780" s="226"/>
      <c r="P780" s="226"/>
      <c r="Q780" s="226"/>
      <c r="R780" s="226"/>
      <c r="S780" s="226"/>
      <c r="T780" s="226"/>
      <c r="U780" s="226"/>
      <c r="V780" s="226"/>
      <c r="W780" s="226"/>
      <c r="X780" s="226"/>
      <c r="Y780" s="226"/>
      <c r="Z780" s="226"/>
      <c r="AA780" s="226"/>
      <c r="AB780" s="226"/>
      <c r="AC780" s="226"/>
    </row>
    <row r="781" spans="1:29" ht="12.75">
      <c r="A781" s="773"/>
      <c r="B781" s="773"/>
      <c r="C781" s="773"/>
      <c r="D781" s="773"/>
      <c r="E781" s="773"/>
      <c r="F781" s="773"/>
      <c r="G781" s="773"/>
      <c r="H781" s="821"/>
      <c r="I781" s="821"/>
      <c r="J781" s="821"/>
      <c r="K781" s="226"/>
      <c r="L781" s="226"/>
      <c r="M781" s="226"/>
      <c r="N781" s="226"/>
      <c r="O781" s="226"/>
      <c r="P781" s="226"/>
      <c r="Q781" s="226"/>
      <c r="R781" s="226"/>
      <c r="S781" s="226"/>
      <c r="T781" s="226"/>
      <c r="U781" s="226"/>
      <c r="V781" s="226"/>
      <c r="W781" s="226"/>
      <c r="X781" s="226"/>
      <c r="Y781" s="226"/>
      <c r="Z781" s="226"/>
      <c r="AA781" s="226"/>
      <c r="AB781" s="226"/>
      <c r="AC781" s="226"/>
    </row>
    <row r="782" spans="1:29" ht="12.75">
      <c r="A782" s="773"/>
      <c r="B782" s="773"/>
      <c r="C782" s="773"/>
      <c r="D782" s="773"/>
      <c r="E782" s="773"/>
      <c r="F782" s="773"/>
      <c r="G782" s="773"/>
      <c r="H782" s="821"/>
      <c r="I782" s="821"/>
      <c r="J782" s="821"/>
      <c r="K782" s="226"/>
      <c r="L782" s="226"/>
      <c r="M782" s="226"/>
      <c r="N782" s="226"/>
      <c r="O782" s="226"/>
      <c r="P782" s="226"/>
      <c r="Q782" s="226"/>
      <c r="R782" s="226"/>
      <c r="S782" s="226"/>
      <c r="T782" s="226"/>
      <c r="U782" s="226"/>
      <c r="V782" s="226"/>
      <c r="W782" s="226"/>
      <c r="X782" s="226"/>
      <c r="Y782" s="226"/>
      <c r="Z782" s="226"/>
      <c r="AA782" s="226"/>
      <c r="AB782" s="226"/>
      <c r="AC782" s="226"/>
    </row>
    <row r="783" spans="1:29" ht="12.75">
      <c r="A783" s="773"/>
      <c r="B783" s="773"/>
      <c r="C783" s="773"/>
      <c r="D783" s="773"/>
      <c r="E783" s="773"/>
      <c r="F783" s="773"/>
      <c r="G783" s="773"/>
      <c r="H783" s="821"/>
      <c r="I783" s="821"/>
      <c r="J783" s="821"/>
      <c r="K783" s="226"/>
      <c r="L783" s="226"/>
      <c r="M783" s="226"/>
      <c r="N783" s="226"/>
      <c r="O783" s="226"/>
      <c r="P783" s="226"/>
      <c r="Q783" s="226"/>
      <c r="R783" s="226"/>
      <c r="S783" s="226"/>
      <c r="T783" s="226"/>
      <c r="U783" s="226"/>
      <c r="V783" s="226"/>
      <c r="W783" s="226"/>
      <c r="X783" s="226"/>
      <c r="Y783" s="226"/>
      <c r="Z783" s="226"/>
      <c r="AA783" s="226"/>
      <c r="AB783" s="226"/>
      <c r="AC783" s="226"/>
    </row>
    <row r="784" spans="1:29" ht="12.75">
      <c r="A784" s="773"/>
      <c r="B784" s="773"/>
      <c r="C784" s="773"/>
      <c r="D784" s="773"/>
      <c r="E784" s="773"/>
      <c r="F784" s="773"/>
      <c r="G784" s="773"/>
      <c r="H784" s="821"/>
      <c r="I784" s="821"/>
      <c r="J784" s="821"/>
      <c r="K784" s="226"/>
      <c r="L784" s="226"/>
      <c r="M784" s="226"/>
      <c r="N784" s="226"/>
      <c r="O784" s="226"/>
      <c r="P784" s="226"/>
      <c r="Q784" s="226"/>
      <c r="R784" s="226"/>
      <c r="S784" s="226"/>
      <c r="T784" s="226"/>
      <c r="U784" s="226"/>
      <c r="V784" s="226"/>
      <c r="W784" s="226"/>
      <c r="X784" s="226"/>
      <c r="Y784" s="226"/>
      <c r="Z784" s="226"/>
      <c r="AA784" s="226"/>
      <c r="AB784" s="226"/>
      <c r="AC784" s="226"/>
    </row>
    <row r="785" spans="1:29" ht="12.75">
      <c r="A785" s="773"/>
      <c r="B785" s="773"/>
      <c r="C785" s="773"/>
      <c r="D785" s="773"/>
      <c r="E785" s="773"/>
      <c r="F785" s="773"/>
      <c r="G785" s="773"/>
      <c r="H785" s="821"/>
      <c r="I785" s="821"/>
      <c r="J785" s="821"/>
      <c r="K785" s="226"/>
      <c r="L785" s="226"/>
      <c r="M785" s="226"/>
      <c r="N785" s="226"/>
      <c r="O785" s="226"/>
      <c r="P785" s="226"/>
      <c r="Q785" s="226"/>
      <c r="R785" s="226"/>
      <c r="S785" s="226"/>
      <c r="T785" s="226"/>
      <c r="U785" s="226"/>
      <c r="V785" s="226"/>
      <c r="W785" s="226"/>
      <c r="X785" s="226"/>
      <c r="Y785" s="226"/>
      <c r="Z785" s="226"/>
      <c r="AA785" s="226"/>
      <c r="AB785" s="226"/>
      <c r="AC785" s="226"/>
    </row>
    <row r="786" spans="1:29" ht="12.75">
      <c r="A786" s="773"/>
      <c r="B786" s="773"/>
      <c r="C786" s="773"/>
      <c r="D786" s="773"/>
      <c r="E786" s="773"/>
      <c r="F786" s="773"/>
      <c r="G786" s="773"/>
      <c r="H786" s="821"/>
      <c r="I786" s="821"/>
      <c r="J786" s="821"/>
      <c r="K786" s="226"/>
      <c r="L786" s="226"/>
      <c r="M786" s="226"/>
      <c r="N786" s="226"/>
      <c r="O786" s="226"/>
      <c r="P786" s="226"/>
      <c r="Q786" s="226"/>
      <c r="R786" s="226"/>
      <c r="S786" s="226"/>
      <c r="T786" s="226"/>
      <c r="U786" s="226"/>
      <c r="V786" s="226"/>
      <c r="W786" s="226"/>
      <c r="X786" s="226"/>
      <c r="Y786" s="226"/>
      <c r="Z786" s="226"/>
      <c r="AA786" s="226"/>
      <c r="AB786" s="226"/>
      <c r="AC786" s="226"/>
    </row>
    <row r="787" spans="1:29" ht="12.75">
      <c r="A787" s="773"/>
      <c r="B787" s="773"/>
      <c r="C787" s="773"/>
      <c r="D787" s="773"/>
      <c r="E787" s="773"/>
      <c r="F787" s="773"/>
      <c r="G787" s="773"/>
      <c r="H787" s="821"/>
      <c r="I787" s="821"/>
      <c r="J787" s="821"/>
      <c r="K787" s="226"/>
      <c r="L787" s="226"/>
      <c r="M787" s="226"/>
      <c r="N787" s="226"/>
      <c r="O787" s="226"/>
      <c r="P787" s="226"/>
      <c r="Q787" s="226"/>
      <c r="R787" s="226"/>
      <c r="S787" s="226"/>
      <c r="T787" s="226"/>
      <c r="U787" s="226"/>
      <c r="V787" s="226"/>
      <c r="W787" s="226"/>
      <c r="X787" s="226"/>
      <c r="Y787" s="226"/>
      <c r="Z787" s="226"/>
      <c r="AA787" s="226"/>
      <c r="AB787" s="226"/>
      <c r="AC787" s="226"/>
    </row>
    <row r="788" spans="1:29" ht="12.75">
      <c r="A788" s="773"/>
      <c r="B788" s="773"/>
      <c r="C788" s="773"/>
      <c r="D788" s="773"/>
      <c r="E788" s="773"/>
      <c r="F788" s="773"/>
      <c r="G788" s="773"/>
      <c r="H788" s="821"/>
      <c r="I788" s="821"/>
      <c r="J788" s="821"/>
      <c r="K788" s="226"/>
      <c r="L788" s="226"/>
      <c r="M788" s="226"/>
      <c r="N788" s="226"/>
      <c r="O788" s="226"/>
      <c r="P788" s="226"/>
      <c r="Q788" s="226"/>
      <c r="R788" s="226"/>
      <c r="S788" s="226"/>
      <c r="T788" s="226"/>
      <c r="U788" s="226"/>
      <c r="V788" s="226"/>
      <c r="W788" s="226"/>
      <c r="X788" s="226"/>
      <c r="Y788" s="226"/>
      <c r="Z788" s="226"/>
      <c r="AA788" s="226"/>
      <c r="AB788" s="226"/>
      <c r="AC788" s="226"/>
    </row>
    <row r="789" spans="1:29" ht="12.75">
      <c r="A789" s="773"/>
      <c r="B789" s="773"/>
      <c r="C789" s="773"/>
      <c r="D789" s="773"/>
      <c r="E789" s="773"/>
      <c r="F789" s="773"/>
      <c r="G789" s="773"/>
      <c r="H789" s="821"/>
      <c r="I789" s="821"/>
      <c r="J789" s="821"/>
      <c r="K789" s="226"/>
      <c r="L789" s="226"/>
      <c r="M789" s="226"/>
      <c r="N789" s="226"/>
      <c r="O789" s="226"/>
      <c r="P789" s="226"/>
      <c r="Q789" s="226"/>
      <c r="R789" s="226"/>
      <c r="S789" s="226"/>
      <c r="T789" s="226"/>
      <c r="U789" s="226"/>
      <c r="V789" s="226"/>
      <c r="W789" s="226"/>
      <c r="X789" s="226"/>
      <c r="Y789" s="226"/>
      <c r="Z789" s="226"/>
      <c r="AA789" s="226"/>
      <c r="AB789" s="226"/>
      <c r="AC789" s="226"/>
    </row>
    <row r="790" spans="1:29" ht="12.75">
      <c r="A790" s="773"/>
      <c r="B790" s="773"/>
      <c r="C790" s="773"/>
      <c r="D790" s="773"/>
      <c r="E790" s="773"/>
      <c r="F790" s="773"/>
      <c r="G790" s="773"/>
      <c r="H790" s="821"/>
      <c r="I790" s="821"/>
      <c r="J790" s="821"/>
      <c r="K790" s="226"/>
      <c r="L790" s="226"/>
      <c r="M790" s="226"/>
      <c r="N790" s="226"/>
      <c r="O790" s="226"/>
      <c r="P790" s="226"/>
      <c r="Q790" s="226"/>
      <c r="R790" s="226"/>
      <c r="S790" s="226"/>
      <c r="T790" s="226"/>
      <c r="U790" s="226"/>
      <c r="V790" s="226"/>
      <c r="W790" s="226"/>
      <c r="X790" s="226"/>
      <c r="Y790" s="226"/>
      <c r="Z790" s="226"/>
      <c r="AA790" s="226"/>
      <c r="AB790" s="226"/>
      <c r="AC790" s="226"/>
    </row>
    <row r="791" spans="1:29" ht="12.75">
      <c r="A791" s="773"/>
      <c r="B791" s="773"/>
      <c r="C791" s="773"/>
      <c r="D791" s="773"/>
      <c r="E791" s="773"/>
      <c r="F791" s="773"/>
      <c r="G791" s="773"/>
      <c r="H791" s="821"/>
      <c r="I791" s="821"/>
      <c r="J791" s="821"/>
      <c r="K791" s="226"/>
      <c r="L791" s="226"/>
      <c r="M791" s="226"/>
      <c r="N791" s="226"/>
      <c r="O791" s="226"/>
      <c r="P791" s="226"/>
      <c r="Q791" s="226"/>
      <c r="R791" s="226"/>
      <c r="S791" s="226"/>
      <c r="T791" s="226"/>
      <c r="U791" s="226"/>
      <c r="V791" s="226"/>
      <c r="W791" s="226"/>
      <c r="X791" s="226"/>
      <c r="Y791" s="226"/>
      <c r="Z791" s="226"/>
      <c r="AA791" s="226"/>
      <c r="AB791" s="226"/>
      <c r="AC791" s="226"/>
    </row>
    <row r="792" spans="1:29" ht="12.75">
      <c r="A792" s="773"/>
      <c r="B792" s="773"/>
      <c r="C792" s="773"/>
      <c r="D792" s="773"/>
      <c r="E792" s="773"/>
      <c r="F792" s="773"/>
      <c r="G792" s="773"/>
      <c r="H792" s="821"/>
      <c r="I792" s="821"/>
      <c r="J792" s="821"/>
      <c r="K792" s="226"/>
      <c r="L792" s="226"/>
      <c r="M792" s="226"/>
      <c r="N792" s="226"/>
      <c r="O792" s="226"/>
      <c r="P792" s="226"/>
      <c r="Q792" s="226"/>
      <c r="R792" s="226"/>
      <c r="S792" s="226"/>
      <c r="T792" s="226"/>
      <c r="U792" s="226"/>
      <c r="V792" s="226"/>
      <c r="W792" s="226"/>
      <c r="X792" s="226"/>
      <c r="Y792" s="226"/>
      <c r="Z792" s="226"/>
      <c r="AA792" s="226"/>
      <c r="AB792" s="226"/>
      <c r="AC792" s="226"/>
    </row>
    <row r="793" spans="1:29" ht="12.75">
      <c r="A793" s="773"/>
      <c r="B793" s="773"/>
      <c r="C793" s="773"/>
      <c r="D793" s="773"/>
      <c r="E793" s="773"/>
      <c r="F793" s="773"/>
      <c r="G793" s="773"/>
      <c r="H793" s="821"/>
      <c r="I793" s="821"/>
      <c r="J793" s="821"/>
      <c r="K793" s="226"/>
      <c r="L793" s="226"/>
      <c r="M793" s="226"/>
      <c r="N793" s="226"/>
      <c r="O793" s="226"/>
      <c r="P793" s="226"/>
      <c r="Q793" s="226"/>
      <c r="R793" s="226"/>
      <c r="S793" s="226"/>
      <c r="T793" s="226"/>
      <c r="U793" s="226"/>
      <c r="V793" s="226"/>
      <c r="W793" s="226"/>
      <c r="X793" s="226"/>
      <c r="Y793" s="226"/>
      <c r="Z793" s="226"/>
      <c r="AA793" s="226"/>
      <c r="AB793" s="226"/>
      <c r="AC793" s="226"/>
    </row>
    <row r="794" spans="1:29" ht="12.75">
      <c r="A794" s="773"/>
      <c r="B794" s="773"/>
      <c r="C794" s="773"/>
      <c r="D794" s="773"/>
      <c r="E794" s="773"/>
      <c r="F794" s="773"/>
      <c r="G794" s="773"/>
      <c r="H794" s="821"/>
      <c r="I794" s="821"/>
      <c r="J794" s="821"/>
      <c r="K794" s="226"/>
      <c r="L794" s="226"/>
      <c r="M794" s="226"/>
      <c r="N794" s="226"/>
      <c r="O794" s="226"/>
      <c r="P794" s="226"/>
      <c r="Q794" s="226"/>
      <c r="R794" s="226"/>
      <c r="S794" s="226"/>
      <c r="T794" s="226"/>
      <c r="U794" s="226"/>
      <c r="V794" s="226"/>
      <c r="W794" s="226"/>
      <c r="X794" s="226"/>
      <c r="Y794" s="226"/>
      <c r="Z794" s="226"/>
      <c r="AA794" s="226"/>
      <c r="AB794" s="226"/>
      <c r="AC794" s="226"/>
    </row>
    <row r="795" spans="1:29" ht="12.75">
      <c r="A795" s="773"/>
      <c r="B795" s="773"/>
      <c r="C795" s="773"/>
      <c r="D795" s="773"/>
      <c r="E795" s="773"/>
      <c r="F795" s="773"/>
      <c r="G795" s="773"/>
      <c r="H795" s="821"/>
      <c r="I795" s="821"/>
      <c r="J795" s="821"/>
      <c r="K795" s="226"/>
      <c r="L795" s="226"/>
      <c r="M795" s="226"/>
      <c r="N795" s="226"/>
      <c r="O795" s="226"/>
      <c r="P795" s="226"/>
      <c r="Q795" s="226"/>
      <c r="R795" s="226"/>
      <c r="S795" s="226"/>
      <c r="T795" s="226"/>
      <c r="U795" s="226"/>
      <c r="V795" s="226"/>
      <c r="W795" s="226"/>
      <c r="X795" s="226"/>
      <c r="Y795" s="226"/>
      <c r="Z795" s="226"/>
      <c r="AA795" s="226"/>
      <c r="AB795" s="226"/>
      <c r="AC795" s="226"/>
    </row>
    <row r="796" spans="1:29" ht="12.75">
      <c r="A796" s="773"/>
      <c r="B796" s="773"/>
      <c r="C796" s="773"/>
      <c r="D796" s="773"/>
      <c r="E796" s="773"/>
      <c r="F796" s="773"/>
      <c r="G796" s="773"/>
      <c r="H796" s="821"/>
      <c r="I796" s="821"/>
      <c r="J796" s="821"/>
      <c r="K796" s="226"/>
      <c r="L796" s="226"/>
      <c r="M796" s="226"/>
      <c r="N796" s="226"/>
      <c r="O796" s="226"/>
      <c r="P796" s="226"/>
      <c r="Q796" s="226"/>
      <c r="R796" s="226"/>
      <c r="S796" s="226"/>
      <c r="T796" s="226"/>
      <c r="U796" s="226"/>
      <c r="V796" s="226"/>
      <c r="W796" s="226"/>
      <c r="X796" s="226"/>
      <c r="Y796" s="226"/>
      <c r="Z796" s="226"/>
      <c r="AA796" s="226"/>
      <c r="AB796" s="226"/>
      <c r="AC796" s="226"/>
    </row>
    <row r="797" spans="1:29" ht="12.75">
      <c r="A797" s="773"/>
      <c r="B797" s="773"/>
      <c r="C797" s="773"/>
      <c r="D797" s="773"/>
      <c r="E797" s="773"/>
      <c r="F797" s="773"/>
      <c r="G797" s="773"/>
      <c r="H797" s="821"/>
      <c r="I797" s="821"/>
      <c r="J797" s="821"/>
      <c r="K797" s="226"/>
      <c r="L797" s="226"/>
      <c r="M797" s="226"/>
      <c r="N797" s="226"/>
      <c r="O797" s="226"/>
      <c r="P797" s="226"/>
      <c r="Q797" s="226"/>
      <c r="R797" s="226"/>
      <c r="S797" s="226"/>
      <c r="T797" s="226"/>
      <c r="U797" s="226"/>
      <c r="V797" s="226"/>
      <c r="W797" s="226"/>
      <c r="X797" s="226"/>
      <c r="Y797" s="226"/>
      <c r="Z797" s="226"/>
      <c r="AA797" s="226"/>
      <c r="AB797" s="226"/>
      <c r="AC797" s="226"/>
    </row>
    <row r="798" spans="1:29" ht="12.75">
      <c r="A798" s="773"/>
      <c r="B798" s="773"/>
      <c r="C798" s="773"/>
      <c r="D798" s="773"/>
      <c r="E798" s="773"/>
      <c r="F798" s="773"/>
      <c r="G798" s="773"/>
      <c r="H798" s="821"/>
      <c r="I798" s="821"/>
      <c r="J798" s="821"/>
      <c r="K798" s="226"/>
      <c r="L798" s="226"/>
      <c r="M798" s="226"/>
      <c r="N798" s="226"/>
      <c r="O798" s="226"/>
      <c r="P798" s="226"/>
      <c r="Q798" s="226"/>
      <c r="R798" s="226"/>
      <c r="S798" s="226"/>
      <c r="T798" s="226"/>
      <c r="U798" s="226"/>
      <c r="V798" s="226"/>
      <c r="W798" s="226"/>
      <c r="X798" s="226"/>
      <c r="Y798" s="226"/>
      <c r="Z798" s="226"/>
      <c r="AA798" s="226"/>
      <c r="AB798" s="226"/>
      <c r="AC798" s="226"/>
    </row>
    <row r="799" spans="1:29" ht="12.75">
      <c r="A799" s="773"/>
      <c r="B799" s="773"/>
      <c r="C799" s="773"/>
      <c r="D799" s="773"/>
      <c r="E799" s="773"/>
      <c r="F799" s="773"/>
      <c r="G799" s="773"/>
      <c r="H799" s="821"/>
      <c r="I799" s="821"/>
      <c r="J799" s="821"/>
      <c r="K799" s="226"/>
      <c r="L799" s="226"/>
      <c r="M799" s="226"/>
      <c r="N799" s="226"/>
      <c r="O799" s="226"/>
      <c r="P799" s="226"/>
      <c r="Q799" s="226"/>
      <c r="R799" s="226"/>
      <c r="S799" s="226"/>
      <c r="T799" s="226"/>
      <c r="U799" s="226"/>
      <c r="V799" s="226"/>
      <c r="W799" s="226"/>
      <c r="X799" s="226"/>
      <c r="Y799" s="226"/>
      <c r="Z799" s="226"/>
      <c r="AA799" s="226"/>
      <c r="AB799" s="226"/>
      <c r="AC799" s="226"/>
    </row>
    <row r="800" spans="1:29" ht="12.75">
      <c r="A800" s="773"/>
      <c r="B800" s="773"/>
      <c r="C800" s="773"/>
      <c r="D800" s="773"/>
      <c r="E800" s="773"/>
      <c r="F800" s="773"/>
      <c r="G800" s="773"/>
      <c r="H800" s="821"/>
      <c r="I800" s="821"/>
      <c r="J800" s="821"/>
      <c r="K800" s="226"/>
      <c r="L800" s="226"/>
      <c r="M800" s="226"/>
      <c r="N800" s="226"/>
      <c r="O800" s="226"/>
      <c r="P800" s="226"/>
      <c r="Q800" s="226"/>
      <c r="R800" s="226"/>
      <c r="S800" s="226"/>
      <c r="T800" s="226"/>
      <c r="U800" s="226"/>
      <c r="V800" s="226"/>
      <c r="W800" s="226"/>
      <c r="X800" s="226"/>
      <c r="Y800" s="226"/>
      <c r="Z800" s="226"/>
      <c r="AA800" s="226"/>
      <c r="AB800" s="226"/>
      <c r="AC800" s="226"/>
    </row>
    <row r="801" spans="1:29" ht="12.75">
      <c r="A801" s="773"/>
      <c r="B801" s="773"/>
      <c r="C801" s="773"/>
      <c r="D801" s="773"/>
      <c r="E801" s="773"/>
      <c r="F801" s="773"/>
      <c r="G801" s="773"/>
      <c r="H801" s="821"/>
      <c r="I801" s="821"/>
      <c r="J801" s="821"/>
      <c r="K801" s="226"/>
      <c r="L801" s="226"/>
      <c r="M801" s="226"/>
      <c r="N801" s="226"/>
      <c r="O801" s="226"/>
      <c r="P801" s="226"/>
      <c r="Q801" s="226"/>
      <c r="R801" s="226"/>
      <c r="S801" s="226"/>
      <c r="T801" s="226"/>
      <c r="U801" s="226"/>
      <c r="V801" s="226"/>
      <c r="W801" s="226"/>
      <c r="X801" s="226"/>
      <c r="Y801" s="226"/>
      <c r="Z801" s="226"/>
      <c r="AA801" s="226"/>
      <c r="AB801" s="226"/>
      <c r="AC801" s="226"/>
    </row>
    <row r="802" spans="1:29" ht="12.75">
      <c r="A802" s="773"/>
      <c r="B802" s="773"/>
      <c r="C802" s="773"/>
      <c r="D802" s="773"/>
      <c r="E802" s="773"/>
      <c r="F802" s="773"/>
      <c r="G802" s="773"/>
      <c r="H802" s="821"/>
      <c r="I802" s="821"/>
      <c r="J802" s="821"/>
      <c r="K802" s="226"/>
      <c r="L802" s="226"/>
      <c r="M802" s="226"/>
      <c r="N802" s="226"/>
      <c r="O802" s="226"/>
      <c r="P802" s="226"/>
      <c r="Q802" s="226"/>
      <c r="R802" s="226"/>
      <c r="S802" s="226"/>
      <c r="T802" s="226"/>
      <c r="U802" s="226"/>
      <c r="V802" s="226"/>
      <c r="W802" s="226"/>
      <c r="X802" s="226"/>
      <c r="Y802" s="226"/>
      <c r="Z802" s="226"/>
      <c r="AA802" s="226"/>
      <c r="AB802" s="226"/>
      <c r="AC802" s="226"/>
    </row>
    <row r="803" spans="1:29" ht="12.75">
      <c r="A803" s="773"/>
      <c r="B803" s="773"/>
      <c r="C803" s="773"/>
      <c r="D803" s="773"/>
      <c r="E803" s="773"/>
      <c r="F803" s="773"/>
      <c r="G803" s="773"/>
      <c r="H803" s="821"/>
      <c r="I803" s="821"/>
      <c r="J803" s="821"/>
      <c r="K803" s="226"/>
      <c r="L803" s="226"/>
      <c r="M803" s="226"/>
      <c r="N803" s="226"/>
      <c r="O803" s="226"/>
      <c r="P803" s="226"/>
      <c r="Q803" s="226"/>
      <c r="R803" s="226"/>
      <c r="S803" s="226"/>
      <c r="T803" s="226"/>
      <c r="U803" s="226"/>
      <c r="V803" s="226"/>
      <c r="W803" s="226"/>
      <c r="X803" s="226"/>
      <c r="Y803" s="226"/>
      <c r="Z803" s="226"/>
      <c r="AA803" s="226"/>
      <c r="AB803" s="226"/>
      <c r="AC803" s="226"/>
    </row>
    <row r="804" spans="1:29" ht="12.75">
      <c r="A804" s="773"/>
      <c r="B804" s="773"/>
      <c r="C804" s="773"/>
      <c r="D804" s="773"/>
      <c r="E804" s="773"/>
      <c r="F804" s="773"/>
      <c r="G804" s="773"/>
      <c r="H804" s="821"/>
      <c r="I804" s="821"/>
      <c r="J804" s="821"/>
      <c r="K804" s="226"/>
      <c r="L804" s="226"/>
      <c r="M804" s="226"/>
      <c r="N804" s="226"/>
      <c r="O804" s="226"/>
      <c r="P804" s="226"/>
      <c r="Q804" s="226"/>
      <c r="R804" s="226"/>
      <c r="S804" s="226"/>
      <c r="T804" s="226"/>
      <c r="U804" s="226"/>
      <c r="V804" s="226"/>
      <c r="W804" s="226"/>
      <c r="X804" s="226"/>
      <c r="Y804" s="226"/>
      <c r="Z804" s="226"/>
      <c r="AA804" s="226"/>
      <c r="AB804" s="226"/>
      <c r="AC804" s="226"/>
    </row>
    <row r="805" spans="1:29" ht="12.75">
      <c r="A805" s="773"/>
      <c r="B805" s="773"/>
      <c r="C805" s="773"/>
      <c r="D805" s="773"/>
      <c r="E805" s="773"/>
      <c r="F805" s="773"/>
      <c r="G805" s="773"/>
      <c r="H805" s="821"/>
      <c r="I805" s="821"/>
      <c r="J805" s="821"/>
      <c r="K805" s="226"/>
      <c r="L805" s="226"/>
      <c r="M805" s="226"/>
      <c r="N805" s="226"/>
      <c r="O805" s="226"/>
      <c r="P805" s="226"/>
      <c r="Q805" s="226"/>
      <c r="R805" s="226"/>
      <c r="S805" s="226"/>
      <c r="T805" s="226"/>
      <c r="U805" s="226"/>
      <c r="V805" s="226"/>
      <c r="W805" s="226"/>
      <c r="X805" s="226"/>
      <c r="Y805" s="226"/>
      <c r="Z805" s="226"/>
      <c r="AA805" s="226"/>
      <c r="AB805" s="226"/>
      <c r="AC805" s="226"/>
    </row>
    <row r="806" spans="1:29" ht="12.75">
      <c r="A806" s="773"/>
      <c r="B806" s="773"/>
      <c r="C806" s="773"/>
      <c r="D806" s="773"/>
      <c r="E806" s="773"/>
      <c r="F806" s="773"/>
      <c r="G806" s="773"/>
      <c r="H806" s="821"/>
      <c r="I806" s="821"/>
      <c r="J806" s="821"/>
      <c r="K806" s="226"/>
      <c r="L806" s="226"/>
      <c r="M806" s="226"/>
      <c r="N806" s="226"/>
      <c r="O806" s="226"/>
      <c r="P806" s="226"/>
      <c r="Q806" s="226"/>
      <c r="R806" s="226"/>
      <c r="S806" s="226"/>
      <c r="T806" s="226"/>
      <c r="U806" s="226"/>
      <c r="V806" s="226"/>
      <c r="W806" s="226"/>
      <c r="X806" s="226"/>
      <c r="Y806" s="226"/>
      <c r="Z806" s="226"/>
      <c r="AA806" s="226"/>
      <c r="AB806" s="226"/>
      <c r="AC806" s="226"/>
    </row>
    <row r="807" spans="1:29" ht="12.75">
      <c r="A807" s="773"/>
      <c r="B807" s="773"/>
      <c r="C807" s="773"/>
      <c r="D807" s="773"/>
      <c r="E807" s="773"/>
      <c r="F807" s="773"/>
      <c r="G807" s="773"/>
      <c r="H807" s="821"/>
      <c r="I807" s="821"/>
      <c r="J807" s="821"/>
      <c r="K807" s="226"/>
      <c r="L807" s="226"/>
      <c r="M807" s="226"/>
      <c r="N807" s="226"/>
      <c r="O807" s="226"/>
      <c r="P807" s="226"/>
      <c r="Q807" s="226"/>
      <c r="R807" s="226"/>
      <c r="S807" s="226"/>
      <c r="T807" s="226"/>
      <c r="U807" s="226"/>
      <c r="V807" s="226"/>
      <c r="W807" s="226"/>
      <c r="X807" s="226"/>
      <c r="Y807" s="226"/>
      <c r="Z807" s="226"/>
      <c r="AA807" s="226"/>
      <c r="AB807" s="226"/>
      <c r="AC807" s="226"/>
    </row>
    <row r="808" spans="1:29" ht="12.75">
      <c r="A808" s="773"/>
      <c r="B808" s="773"/>
      <c r="C808" s="773"/>
      <c r="D808" s="773"/>
      <c r="E808" s="773"/>
      <c r="F808" s="773"/>
      <c r="G808" s="773"/>
      <c r="H808" s="821"/>
      <c r="I808" s="821"/>
      <c r="J808" s="821"/>
      <c r="K808" s="226"/>
      <c r="L808" s="226"/>
      <c r="M808" s="226"/>
      <c r="N808" s="226"/>
      <c r="O808" s="226"/>
      <c r="P808" s="226"/>
      <c r="Q808" s="226"/>
      <c r="R808" s="226"/>
      <c r="S808" s="226"/>
      <c r="T808" s="226"/>
      <c r="U808" s="226"/>
      <c r="V808" s="226"/>
      <c r="W808" s="226"/>
      <c r="X808" s="226"/>
      <c r="Y808" s="226"/>
      <c r="Z808" s="226"/>
      <c r="AA808" s="226"/>
      <c r="AB808" s="226"/>
      <c r="AC808" s="226"/>
    </row>
    <row r="809" spans="1:29" ht="12.75">
      <c r="A809" s="773"/>
      <c r="B809" s="773"/>
      <c r="C809" s="773"/>
      <c r="D809" s="773"/>
      <c r="E809" s="773"/>
      <c r="F809" s="773"/>
      <c r="G809" s="773"/>
      <c r="H809" s="821"/>
      <c r="I809" s="821"/>
      <c r="J809" s="821"/>
      <c r="K809" s="226"/>
      <c r="L809" s="226"/>
      <c r="M809" s="226"/>
      <c r="N809" s="226"/>
      <c r="O809" s="226"/>
      <c r="P809" s="226"/>
      <c r="Q809" s="226"/>
      <c r="R809" s="226"/>
      <c r="S809" s="226"/>
      <c r="T809" s="226"/>
      <c r="U809" s="226"/>
      <c r="V809" s="226"/>
      <c r="W809" s="226"/>
      <c r="X809" s="226"/>
      <c r="Y809" s="226"/>
      <c r="Z809" s="226"/>
      <c r="AA809" s="226"/>
      <c r="AB809" s="226"/>
      <c r="AC809" s="226"/>
    </row>
    <row r="810" spans="1:29" ht="12.75">
      <c r="A810" s="773"/>
      <c r="B810" s="773"/>
      <c r="C810" s="773"/>
      <c r="D810" s="773"/>
      <c r="E810" s="773"/>
      <c r="F810" s="773"/>
      <c r="G810" s="773"/>
      <c r="H810" s="821"/>
      <c r="I810" s="821"/>
      <c r="J810" s="821"/>
      <c r="K810" s="226"/>
      <c r="L810" s="226"/>
      <c r="M810" s="226"/>
      <c r="N810" s="226"/>
      <c r="O810" s="226"/>
      <c r="P810" s="226"/>
      <c r="Q810" s="226"/>
      <c r="R810" s="226"/>
      <c r="S810" s="226"/>
      <c r="T810" s="226"/>
      <c r="U810" s="226"/>
      <c r="V810" s="226"/>
      <c r="W810" s="226"/>
      <c r="X810" s="226"/>
      <c r="Y810" s="226"/>
      <c r="Z810" s="226"/>
      <c r="AA810" s="226"/>
      <c r="AB810" s="226"/>
      <c r="AC810" s="226"/>
    </row>
    <row r="811" spans="1:29" ht="12.75">
      <c r="A811" s="773"/>
      <c r="B811" s="773"/>
      <c r="C811" s="773"/>
      <c r="D811" s="773"/>
      <c r="E811" s="773"/>
      <c r="F811" s="773"/>
      <c r="G811" s="773"/>
      <c r="H811" s="821"/>
      <c r="I811" s="821"/>
      <c r="J811" s="821"/>
      <c r="K811" s="226"/>
      <c r="L811" s="226"/>
      <c r="M811" s="226"/>
      <c r="N811" s="226"/>
      <c r="O811" s="226"/>
      <c r="P811" s="226"/>
      <c r="Q811" s="226"/>
      <c r="R811" s="226"/>
      <c r="S811" s="226"/>
      <c r="T811" s="226"/>
      <c r="U811" s="226"/>
      <c r="V811" s="226"/>
      <c r="W811" s="226"/>
      <c r="X811" s="226"/>
      <c r="Y811" s="226"/>
      <c r="Z811" s="226"/>
      <c r="AA811" s="226"/>
      <c r="AB811" s="226"/>
      <c r="AC811" s="226"/>
    </row>
    <row r="812" spans="1:29" ht="12.75">
      <c r="A812" s="773"/>
      <c r="B812" s="773"/>
      <c r="C812" s="773"/>
      <c r="D812" s="773"/>
      <c r="E812" s="773"/>
      <c r="F812" s="773"/>
      <c r="G812" s="773"/>
      <c r="H812" s="821"/>
      <c r="I812" s="821"/>
      <c r="J812" s="821"/>
      <c r="K812" s="226"/>
      <c r="L812" s="226"/>
      <c r="M812" s="226"/>
      <c r="N812" s="226"/>
      <c r="O812" s="226"/>
      <c r="P812" s="226"/>
      <c r="Q812" s="226"/>
      <c r="R812" s="226"/>
      <c r="S812" s="226"/>
      <c r="T812" s="226"/>
      <c r="U812" s="226"/>
      <c r="V812" s="226"/>
      <c r="W812" s="226"/>
      <c r="X812" s="226"/>
      <c r="Y812" s="226"/>
      <c r="Z812" s="226"/>
      <c r="AA812" s="226"/>
      <c r="AB812" s="226"/>
      <c r="AC812" s="226"/>
    </row>
    <row r="813" spans="1:29" ht="12.75">
      <c r="A813" s="773"/>
      <c r="B813" s="773"/>
      <c r="C813" s="773"/>
      <c r="D813" s="773"/>
      <c r="E813" s="773"/>
      <c r="F813" s="773"/>
      <c r="G813" s="773"/>
      <c r="H813" s="821"/>
      <c r="I813" s="821"/>
      <c r="J813" s="821"/>
      <c r="K813" s="226"/>
      <c r="L813" s="226"/>
      <c r="M813" s="226"/>
      <c r="N813" s="226"/>
      <c r="O813" s="226"/>
      <c r="P813" s="226"/>
      <c r="Q813" s="226"/>
      <c r="R813" s="226"/>
      <c r="S813" s="226"/>
      <c r="T813" s="226"/>
      <c r="U813" s="226"/>
      <c r="V813" s="226"/>
      <c r="W813" s="226"/>
      <c r="X813" s="226"/>
      <c r="Y813" s="226"/>
      <c r="Z813" s="226"/>
      <c r="AA813" s="226"/>
      <c r="AB813" s="226"/>
      <c r="AC813" s="226"/>
    </row>
    <row r="814" spans="1:29" ht="12.75">
      <c r="A814" s="773"/>
      <c r="B814" s="773"/>
      <c r="C814" s="773"/>
      <c r="D814" s="773"/>
      <c r="E814" s="773"/>
      <c r="F814" s="773"/>
      <c r="G814" s="773"/>
      <c r="H814" s="821"/>
      <c r="I814" s="821"/>
      <c r="J814" s="821"/>
      <c r="K814" s="226"/>
      <c r="L814" s="226"/>
      <c r="M814" s="226"/>
      <c r="N814" s="226"/>
      <c r="O814" s="226"/>
      <c r="P814" s="226"/>
      <c r="Q814" s="226"/>
      <c r="R814" s="226"/>
      <c r="S814" s="226"/>
      <c r="T814" s="226"/>
      <c r="U814" s="226"/>
      <c r="V814" s="226"/>
      <c r="W814" s="226"/>
      <c r="X814" s="226"/>
      <c r="Y814" s="226"/>
      <c r="Z814" s="226"/>
      <c r="AA814" s="226"/>
      <c r="AB814" s="226"/>
      <c r="AC814" s="226"/>
    </row>
    <row r="815" spans="1:29" ht="12.75">
      <c r="A815" s="773"/>
      <c r="B815" s="773"/>
      <c r="C815" s="773"/>
      <c r="D815" s="773"/>
      <c r="E815" s="773"/>
      <c r="F815" s="773"/>
      <c r="G815" s="773"/>
      <c r="H815" s="821"/>
      <c r="I815" s="821"/>
      <c r="J815" s="821"/>
      <c r="K815" s="226"/>
      <c r="L815" s="226"/>
      <c r="M815" s="226"/>
      <c r="N815" s="226"/>
      <c r="O815" s="226"/>
      <c r="P815" s="226"/>
      <c r="Q815" s="226"/>
      <c r="R815" s="226"/>
      <c r="S815" s="226"/>
      <c r="T815" s="226"/>
      <c r="U815" s="226"/>
      <c r="V815" s="226"/>
      <c r="W815" s="226"/>
      <c r="X815" s="226"/>
      <c r="Y815" s="226"/>
      <c r="Z815" s="226"/>
      <c r="AA815" s="226"/>
      <c r="AB815" s="226"/>
      <c r="AC815" s="226"/>
    </row>
    <row r="816" spans="1:29" ht="12.75">
      <c r="A816" s="773"/>
      <c r="B816" s="773"/>
      <c r="C816" s="773"/>
      <c r="D816" s="773"/>
      <c r="E816" s="773"/>
      <c r="F816" s="773"/>
      <c r="G816" s="773"/>
      <c r="H816" s="821"/>
      <c r="I816" s="821"/>
      <c r="J816" s="821"/>
      <c r="K816" s="226"/>
      <c r="L816" s="226"/>
      <c r="M816" s="226"/>
      <c r="N816" s="226"/>
      <c r="O816" s="226"/>
      <c r="P816" s="226"/>
      <c r="Q816" s="226"/>
      <c r="R816" s="226"/>
      <c r="S816" s="226"/>
      <c r="T816" s="226"/>
      <c r="U816" s="226"/>
      <c r="V816" s="226"/>
      <c r="W816" s="226"/>
      <c r="X816" s="226"/>
      <c r="Y816" s="226"/>
      <c r="Z816" s="226"/>
      <c r="AA816" s="226"/>
      <c r="AB816" s="226"/>
      <c r="AC816" s="226"/>
    </row>
    <row r="817" spans="1:29" ht="12.75">
      <c r="A817" s="773"/>
      <c r="B817" s="773"/>
      <c r="C817" s="773"/>
      <c r="D817" s="773"/>
      <c r="E817" s="773"/>
      <c r="F817" s="773"/>
      <c r="G817" s="773"/>
      <c r="H817" s="821"/>
      <c r="I817" s="821"/>
      <c r="J817" s="821"/>
      <c r="K817" s="226"/>
      <c r="L817" s="226"/>
      <c r="M817" s="226"/>
      <c r="N817" s="226"/>
      <c r="O817" s="226"/>
      <c r="P817" s="226"/>
      <c r="Q817" s="226"/>
      <c r="R817" s="226"/>
      <c r="S817" s="226"/>
      <c r="T817" s="226"/>
      <c r="U817" s="226"/>
      <c r="V817" s="226"/>
      <c r="W817" s="226"/>
      <c r="X817" s="226"/>
      <c r="Y817" s="226"/>
      <c r="Z817" s="226"/>
      <c r="AA817" s="226"/>
      <c r="AB817" s="226"/>
      <c r="AC817" s="226"/>
    </row>
    <row r="818" spans="1:29" ht="12.75">
      <c r="A818" s="773"/>
      <c r="B818" s="773"/>
      <c r="C818" s="773"/>
      <c r="D818" s="773"/>
      <c r="E818" s="773"/>
      <c r="F818" s="773"/>
      <c r="G818" s="773"/>
      <c r="H818" s="821"/>
      <c r="I818" s="821"/>
      <c r="J818" s="821"/>
      <c r="K818" s="226"/>
      <c r="L818" s="226"/>
      <c r="M818" s="226"/>
      <c r="N818" s="226"/>
      <c r="O818" s="226"/>
      <c r="P818" s="226"/>
      <c r="Q818" s="226"/>
      <c r="R818" s="226"/>
      <c r="S818" s="226"/>
      <c r="T818" s="226"/>
      <c r="U818" s="226"/>
      <c r="V818" s="226"/>
      <c r="W818" s="226"/>
      <c r="X818" s="226"/>
      <c r="Y818" s="226"/>
      <c r="Z818" s="226"/>
      <c r="AA818" s="226"/>
      <c r="AB818" s="226"/>
      <c r="AC818" s="226"/>
    </row>
    <row r="819" spans="1:29" ht="12.75">
      <c r="A819" s="773"/>
      <c r="B819" s="773"/>
      <c r="C819" s="773"/>
      <c r="D819" s="773"/>
      <c r="E819" s="773"/>
      <c r="F819" s="773"/>
      <c r="G819" s="773"/>
      <c r="H819" s="821"/>
      <c r="I819" s="821"/>
      <c r="J819" s="821"/>
      <c r="K819" s="226"/>
      <c r="L819" s="226"/>
      <c r="M819" s="226"/>
      <c r="N819" s="226"/>
      <c r="O819" s="226"/>
      <c r="P819" s="226"/>
      <c r="Q819" s="226"/>
      <c r="R819" s="226"/>
      <c r="S819" s="226"/>
      <c r="T819" s="226"/>
      <c r="U819" s="226"/>
      <c r="V819" s="226"/>
      <c r="W819" s="226"/>
      <c r="X819" s="226"/>
      <c r="Y819" s="226"/>
      <c r="Z819" s="226"/>
      <c r="AA819" s="226"/>
      <c r="AB819" s="226"/>
      <c r="AC819" s="226"/>
    </row>
    <row r="820" spans="1:29" ht="12.75">
      <c r="A820" s="773"/>
      <c r="B820" s="773"/>
      <c r="C820" s="773"/>
      <c r="D820" s="773"/>
      <c r="E820" s="773"/>
      <c r="F820" s="773"/>
      <c r="G820" s="773"/>
      <c r="H820" s="821"/>
      <c r="I820" s="821"/>
      <c r="J820" s="821"/>
      <c r="K820" s="226"/>
      <c r="L820" s="226"/>
      <c r="M820" s="226"/>
      <c r="N820" s="226"/>
      <c r="O820" s="226"/>
      <c r="P820" s="226"/>
      <c r="Q820" s="226"/>
      <c r="R820" s="226"/>
      <c r="S820" s="226"/>
      <c r="T820" s="226"/>
      <c r="U820" s="226"/>
      <c r="V820" s="226"/>
      <c r="W820" s="226"/>
      <c r="X820" s="226"/>
      <c r="Y820" s="226"/>
      <c r="Z820" s="226"/>
      <c r="AA820" s="226"/>
      <c r="AB820" s="226"/>
      <c r="AC820" s="226"/>
    </row>
    <row r="821" spans="1:29" ht="12.75">
      <c r="A821" s="773"/>
      <c r="B821" s="773"/>
      <c r="C821" s="773"/>
      <c r="D821" s="773"/>
      <c r="E821" s="773"/>
      <c r="F821" s="773"/>
      <c r="G821" s="773"/>
      <c r="H821" s="821"/>
      <c r="I821" s="821"/>
      <c r="J821" s="821"/>
      <c r="K821" s="226"/>
      <c r="L821" s="226"/>
      <c r="M821" s="226"/>
      <c r="N821" s="226"/>
      <c r="O821" s="226"/>
      <c r="P821" s="226"/>
      <c r="Q821" s="226"/>
      <c r="R821" s="226"/>
      <c r="S821" s="226"/>
      <c r="T821" s="226"/>
      <c r="U821" s="226"/>
      <c r="V821" s="226"/>
      <c r="W821" s="226"/>
      <c r="X821" s="226"/>
      <c r="Y821" s="226"/>
      <c r="Z821" s="226"/>
      <c r="AA821" s="226"/>
      <c r="AB821" s="226"/>
      <c r="AC821" s="226"/>
    </row>
    <row r="822" spans="1:29" ht="12.75">
      <c r="A822" s="773"/>
      <c r="B822" s="773"/>
      <c r="C822" s="773"/>
      <c r="D822" s="773"/>
      <c r="E822" s="773"/>
      <c r="F822" s="773"/>
      <c r="G822" s="773"/>
      <c r="H822" s="821"/>
      <c r="I822" s="821"/>
      <c r="J822" s="821"/>
      <c r="K822" s="226"/>
      <c r="L822" s="226"/>
      <c r="M822" s="226"/>
      <c r="N822" s="226"/>
      <c r="O822" s="226"/>
      <c r="P822" s="226"/>
      <c r="Q822" s="226"/>
      <c r="R822" s="226"/>
      <c r="S822" s="226"/>
      <c r="T822" s="226"/>
      <c r="U822" s="226"/>
      <c r="V822" s="226"/>
      <c r="W822" s="226"/>
      <c r="X822" s="226"/>
      <c r="Y822" s="226"/>
      <c r="Z822" s="226"/>
      <c r="AA822" s="226"/>
      <c r="AB822" s="226"/>
      <c r="AC822" s="226"/>
    </row>
    <row r="823" spans="1:29" ht="12.75">
      <c r="A823" s="773"/>
      <c r="B823" s="773"/>
      <c r="C823" s="773"/>
      <c r="D823" s="773"/>
      <c r="E823" s="773"/>
      <c r="F823" s="773"/>
      <c r="G823" s="773"/>
      <c r="H823" s="821"/>
      <c r="I823" s="821"/>
      <c r="J823" s="821"/>
      <c r="K823" s="226"/>
      <c r="L823" s="226"/>
      <c r="M823" s="226"/>
      <c r="N823" s="226"/>
      <c r="O823" s="226"/>
      <c r="P823" s="226"/>
      <c r="Q823" s="226"/>
      <c r="R823" s="226"/>
      <c r="S823" s="226"/>
      <c r="T823" s="226"/>
      <c r="U823" s="226"/>
      <c r="V823" s="226"/>
      <c r="W823" s="226"/>
      <c r="X823" s="226"/>
      <c r="Y823" s="226"/>
      <c r="Z823" s="226"/>
      <c r="AA823" s="226"/>
      <c r="AB823" s="226"/>
      <c r="AC823" s="226"/>
    </row>
    <row r="824" spans="1:29" ht="12.75">
      <c r="A824" s="773"/>
      <c r="B824" s="773"/>
      <c r="C824" s="773"/>
      <c r="D824" s="773"/>
      <c r="E824" s="773"/>
      <c r="F824" s="773"/>
      <c r="G824" s="773"/>
      <c r="H824" s="821"/>
      <c r="I824" s="821"/>
      <c r="J824" s="821"/>
      <c r="K824" s="226"/>
      <c r="L824" s="226"/>
      <c r="M824" s="226"/>
      <c r="N824" s="226"/>
      <c r="O824" s="226"/>
      <c r="P824" s="226"/>
      <c r="Q824" s="226"/>
      <c r="R824" s="226"/>
      <c r="S824" s="226"/>
      <c r="T824" s="226"/>
      <c r="U824" s="226"/>
      <c r="V824" s="226"/>
      <c r="W824" s="226"/>
      <c r="X824" s="226"/>
      <c r="Y824" s="226"/>
      <c r="Z824" s="226"/>
      <c r="AA824" s="226"/>
      <c r="AB824" s="226"/>
      <c r="AC824" s="226"/>
    </row>
    <row r="825" spans="1:29" ht="12.75">
      <c r="A825" s="773"/>
      <c r="B825" s="773"/>
      <c r="C825" s="773"/>
      <c r="D825" s="773"/>
      <c r="E825" s="773"/>
      <c r="F825" s="773"/>
      <c r="G825" s="773"/>
      <c r="H825" s="821"/>
      <c r="I825" s="821"/>
      <c r="J825" s="821"/>
      <c r="K825" s="226"/>
      <c r="L825" s="226"/>
      <c r="M825" s="226"/>
      <c r="N825" s="226"/>
      <c r="O825" s="226"/>
      <c r="P825" s="226"/>
      <c r="Q825" s="226"/>
      <c r="R825" s="226"/>
      <c r="S825" s="226"/>
      <c r="T825" s="226"/>
      <c r="U825" s="226"/>
      <c r="V825" s="226"/>
      <c r="W825" s="226"/>
      <c r="X825" s="226"/>
      <c r="Y825" s="226"/>
      <c r="Z825" s="226"/>
      <c r="AA825" s="226"/>
      <c r="AB825" s="226"/>
      <c r="AC825" s="226"/>
    </row>
    <row r="826" spans="1:29" ht="12.75">
      <c r="A826" s="773"/>
      <c r="B826" s="773"/>
      <c r="C826" s="773"/>
      <c r="D826" s="773"/>
      <c r="E826" s="773"/>
      <c r="F826" s="773"/>
      <c r="G826" s="773"/>
      <c r="H826" s="821"/>
      <c r="I826" s="821"/>
      <c r="J826" s="821"/>
      <c r="K826" s="226"/>
      <c r="L826" s="226"/>
      <c r="M826" s="226"/>
      <c r="N826" s="226"/>
      <c r="O826" s="226"/>
      <c r="P826" s="226"/>
      <c r="Q826" s="226"/>
      <c r="R826" s="226"/>
      <c r="S826" s="226"/>
      <c r="T826" s="226"/>
      <c r="U826" s="226"/>
      <c r="V826" s="226"/>
      <c r="W826" s="226"/>
      <c r="X826" s="226"/>
      <c r="Y826" s="226"/>
      <c r="Z826" s="226"/>
      <c r="AA826" s="226"/>
      <c r="AB826" s="226"/>
      <c r="AC826" s="226"/>
    </row>
    <row r="827" spans="1:29" ht="12.75">
      <c r="A827" s="773"/>
      <c r="B827" s="773"/>
      <c r="C827" s="773"/>
      <c r="D827" s="773"/>
      <c r="E827" s="773"/>
      <c r="F827" s="773"/>
      <c r="G827" s="773"/>
      <c r="H827" s="821"/>
      <c r="I827" s="821"/>
      <c r="J827" s="821"/>
      <c r="K827" s="226"/>
      <c r="L827" s="226"/>
      <c r="M827" s="226"/>
      <c r="N827" s="226"/>
      <c r="O827" s="226"/>
      <c r="P827" s="226"/>
      <c r="Q827" s="226"/>
      <c r="R827" s="226"/>
      <c r="S827" s="226"/>
      <c r="T827" s="226"/>
      <c r="U827" s="226"/>
      <c r="V827" s="226"/>
      <c r="W827" s="226"/>
      <c r="X827" s="226"/>
      <c r="Y827" s="226"/>
      <c r="Z827" s="226"/>
      <c r="AA827" s="226"/>
      <c r="AB827" s="226"/>
      <c r="AC827" s="226"/>
    </row>
    <row r="828" spans="1:29" ht="12.75">
      <c r="A828" s="773"/>
      <c r="B828" s="773"/>
      <c r="C828" s="773"/>
      <c r="D828" s="773"/>
      <c r="E828" s="773"/>
      <c r="F828" s="773"/>
      <c r="G828" s="773"/>
      <c r="H828" s="821"/>
      <c r="I828" s="821"/>
      <c r="J828" s="821"/>
      <c r="K828" s="226"/>
      <c r="L828" s="226"/>
      <c r="M828" s="226"/>
      <c r="N828" s="226"/>
      <c r="O828" s="226"/>
      <c r="P828" s="226"/>
      <c r="Q828" s="226"/>
      <c r="R828" s="226"/>
      <c r="S828" s="226"/>
      <c r="T828" s="226"/>
      <c r="U828" s="226"/>
      <c r="V828" s="226"/>
      <c r="W828" s="226"/>
      <c r="X828" s="226"/>
      <c r="Y828" s="226"/>
      <c r="Z828" s="226"/>
      <c r="AA828" s="226"/>
      <c r="AB828" s="226"/>
      <c r="AC828" s="226"/>
    </row>
    <row r="829" spans="1:29" ht="12.75">
      <c r="A829" s="773"/>
      <c r="B829" s="773"/>
      <c r="C829" s="773"/>
      <c r="D829" s="773"/>
      <c r="E829" s="773"/>
      <c r="F829" s="773"/>
      <c r="G829" s="773"/>
      <c r="H829" s="821"/>
      <c r="I829" s="821"/>
      <c r="J829" s="821"/>
      <c r="K829" s="226"/>
      <c r="L829" s="226"/>
      <c r="M829" s="226"/>
      <c r="N829" s="226"/>
      <c r="O829" s="226"/>
      <c r="P829" s="226"/>
      <c r="Q829" s="226"/>
      <c r="R829" s="226"/>
      <c r="S829" s="226"/>
      <c r="T829" s="226"/>
      <c r="U829" s="226"/>
      <c r="V829" s="226"/>
      <c r="W829" s="226"/>
      <c r="X829" s="226"/>
      <c r="Y829" s="226"/>
      <c r="Z829" s="226"/>
      <c r="AA829" s="226"/>
      <c r="AB829" s="226"/>
      <c r="AC829" s="226"/>
    </row>
    <row r="830" spans="1:29" ht="12.75">
      <c r="A830" s="773"/>
      <c r="B830" s="773"/>
      <c r="C830" s="773"/>
      <c r="D830" s="773"/>
      <c r="E830" s="773"/>
      <c r="F830" s="773"/>
      <c r="G830" s="773"/>
      <c r="H830" s="821"/>
      <c r="I830" s="821"/>
      <c r="J830" s="821"/>
      <c r="K830" s="226"/>
      <c r="L830" s="226"/>
      <c r="M830" s="226"/>
      <c r="N830" s="226"/>
      <c r="O830" s="226"/>
      <c r="P830" s="226"/>
      <c r="Q830" s="226"/>
      <c r="R830" s="226"/>
      <c r="S830" s="226"/>
      <c r="T830" s="226"/>
      <c r="U830" s="226"/>
      <c r="V830" s="226"/>
      <c r="W830" s="226"/>
      <c r="X830" s="226"/>
      <c r="Y830" s="226"/>
      <c r="Z830" s="226"/>
      <c r="AA830" s="226"/>
      <c r="AB830" s="226"/>
      <c r="AC830" s="226"/>
    </row>
    <row r="831" spans="1:29" ht="12.75">
      <c r="A831" s="773"/>
      <c r="B831" s="773"/>
      <c r="C831" s="773"/>
      <c r="D831" s="773"/>
      <c r="E831" s="773"/>
      <c r="F831" s="773"/>
      <c r="G831" s="773"/>
      <c r="H831" s="821"/>
      <c r="I831" s="821"/>
      <c r="J831" s="821"/>
      <c r="K831" s="226"/>
      <c r="L831" s="226"/>
      <c r="M831" s="226"/>
      <c r="N831" s="226"/>
      <c r="O831" s="226"/>
      <c r="P831" s="226"/>
      <c r="Q831" s="226"/>
      <c r="R831" s="226"/>
      <c r="S831" s="226"/>
      <c r="T831" s="226"/>
      <c r="U831" s="226"/>
      <c r="V831" s="226"/>
      <c r="W831" s="226"/>
      <c r="X831" s="226"/>
      <c r="Y831" s="226"/>
      <c r="Z831" s="226"/>
      <c r="AA831" s="226"/>
      <c r="AB831" s="226"/>
      <c r="AC831" s="226"/>
    </row>
    <row r="832" spans="1:29" ht="12.75">
      <c r="A832" s="773"/>
      <c r="B832" s="773"/>
      <c r="C832" s="773"/>
      <c r="D832" s="773"/>
      <c r="E832" s="773"/>
      <c r="F832" s="773"/>
      <c r="G832" s="773"/>
      <c r="H832" s="821"/>
      <c r="I832" s="821"/>
      <c r="J832" s="821"/>
      <c r="K832" s="226"/>
      <c r="L832" s="226"/>
      <c r="M832" s="226"/>
      <c r="N832" s="226"/>
      <c r="O832" s="226"/>
      <c r="P832" s="226"/>
      <c r="Q832" s="226"/>
      <c r="R832" s="226"/>
      <c r="S832" s="226"/>
      <c r="T832" s="226"/>
      <c r="U832" s="226"/>
      <c r="V832" s="226"/>
      <c r="W832" s="226"/>
      <c r="X832" s="226"/>
      <c r="Y832" s="226"/>
      <c r="Z832" s="226"/>
      <c r="AA832" s="226"/>
      <c r="AB832" s="226"/>
      <c r="AC832" s="226"/>
    </row>
    <row r="833" spans="1:29" ht="12.75">
      <c r="A833" s="773"/>
      <c r="B833" s="773"/>
      <c r="C833" s="773"/>
      <c r="D833" s="773"/>
      <c r="E833" s="773"/>
      <c r="F833" s="773"/>
      <c r="G833" s="773"/>
      <c r="H833" s="821"/>
      <c r="I833" s="821"/>
      <c r="J833" s="821"/>
      <c r="K833" s="226"/>
      <c r="L833" s="226"/>
      <c r="M833" s="226"/>
      <c r="N833" s="226"/>
      <c r="O833" s="226"/>
      <c r="P833" s="226"/>
      <c r="Q833" s="226"/>
      <c r="R833" s="226"/>
      <c r="S833" s="226"/>
      <c r="T833" s="226"/>
      <c r="U833" s="226"/>
      <c r="V833" s="226"/>
      <c r="W833" s="226"/>
      <c r="X833" s="226"/>
      <c r="Y833" s="226"/>
      <c r="Z833" s="226"/>
      <c r="AA833" s="226"/>
      <c r="AB833" s="226"/>
      <c r="AC833" s="226"/>
    </row>
    <row r="834" spans="1:29" ht="12.75">
      <c r="A834" s="773"/>
      <c r="B834" s="773"/>
      <c r="C834" s="773"/>
      <c r="D834" s="773"/>
      <c r="E834" s="773"/>
      <c r="F834" s="773"/>
      <c r="G834" s="773"/>
      <c r="H834" s="821"/>
      <c r="I834" s="821"/>
      <c r="J834" s="821"/>
      <c r="K834" s="226"/>
      <c r="L834" s="226"/>
      <c r="M834" s="226"/>
      <c r="N834" s="226"/>
      <c r="O834" s="226"/>
      <c r="P834" s="226"/>
      <c r="Q834" s="226"/>
      <c r="R834" s="226"/>
      <c r="S834" s="226"/>
      <c r="T834" s="226"/>
      <c r="U834" s="226"/>
      <c r="V834" s="226"/>
      <c r="W834" s="226"/>
      <c r="X834" s="226"/>
      <c r="Y834" s="226"/>
      <c r="Z834" s="226"/>
      <c r="AA834" s="226"/>
      <c r="AB834" s="226"/>
      <c r="AC834" s="226"/>
    </row>
    <row r="835" spans="1:29" ht="12.75">
      <c r="A835" s="773"/>
      <c r="B835" s="773"/>
      <c r="C835" s="773"/>
      <c r="D835" s="773"/>
      <c r="E835" s="773"/>
      <c r="F835" s="773"/>
      <c r="G835" s="773"/>
      <c r="H835" s="821"/>
      <c r="I835" s="821"/>
      <c r="J835" s="821"/>
      <c r="K835" s="226"/>
      <c r="L835" s="226"/>
      <c r="M835" s="226"/>
      <c r="N835" s="226"/>
      <c r="O835" s="226"/>
      <c r="P835" s="226"/>
      <c r="Q835" s="226"/>
      <c r="R835" s="226"/>
      <c r="S835" s="226"/>
      <c r="T835" s="226"/>
      <c r="U835" s="226"/>
      <c r="V835" s="226"/>
      <c r="W835" s="226"/>
      <c r="X835" s="226"/>
      <c r="Y835" s="226"/>
      <c r="Z835" s="226"/>
      <c r="AA835" s="226"/>
      <c r="AB835" s="226"/>
      <c r="AC835" s="226"/>
    </row>
    <row r="836" spans="1:29" ht="12.75">
      <c r="A836" s="773"/>
      <c r="B836" s="773"/>
      <c r="C836" s="773"/>
      <c r="D836" s="773"/>
      <c r="E836" s="773"/>
      <c r="F836" s="773"/>
      <c r="G836" s="773"/>
      <c r="H836" s="821"/>
      <c r="I836" s="821"/>
      <c r="J836" s="821"/>
      <c r="K836" s="226"/>
      <c r="L836" s="226"/>
      <c r="M836" s="226"/>
      <c r="N836" s="226"/>
      <c r="O836" s="226"/>
      <c r="P836" s="226"/>
      <c r="Q836" s="226"/>
      <c r="R836" s="226"/>
      <c r="S836" s="226"/>
      <c r="T836" s="226"/>
      <c r="U836" s="226"/>
      <c r="V836" s="226"/>
      <c r="W836" s="226"/>
      <c r="X836" s="226"/>
      <c r="Y836" s="226"/>
      <c r="Z836" s="226"/>
      <c r="AA836" s="226"/>
      <c r="AB836" s="226"/>
      <c r="AC836" s="226"/>
    </row>
    <row r="837" spans="1:29" ht="12.75">
      <c r="A837" s="773"/>
      <c r="B837" s="773"/>
      <c r="C837" s="773"/>
      <c r="D837" s="773"/>
      <c r="E837" s="773"/>
      <c r="F837" s="773"/>
      <c r="G837" s="773"/>
      <c r="H837" s="821"/>
      <c r="I837" s="821"/>
      <c r="J837" s="821"/>
      <c r="K837" s="226"/>
      <c r="L837" s="226"/>
      <c r="M837" s="226"/>
      <c r="N837" s="226"/>
      <c r="O837" s="226"/>
      <c r="P837" s="226"/>
      <c r="Q837" s="226"/>
      <c r="R837" s="226"/>
      <c r="S837" s="226"/>
      <c r="T837" s="226"/>
      <c r="U837" s="226"/>
      <c r="V837" s="226"/>
      <c r="W837" s="226"/>
      <c r="X837" s="226"/>
      <c r="Y837" s="226"/>
      <c r="Z837" s="226"/>
      <c r="AA837" s="226"/>
      <c r="AB837" s="226"/>
      <c r="AC837" s="226"/>
    </row>
    <row r="838" spans="1:29" ht="12.75">
      <c r="A838" s="773"/>
      <c r="B838" s="773"/>
      <c r="C838" s="773"/>
      <c r="D838" s="773"/>
      <c r="E838" s="773"/>
      <c r="F838" s="773"/>
      <c r="G838" s="773"/>
      <c r="H838" s="821"/>
      <c r="I838" s="821"/>
      <c r="J838" s="821"/>
      <c r="K838" s="226"/>
      <c r="L838" s="226"/>
      <c r="M838" s="226"/>
      <c r="N838" s="226"/>
      <c r="O838" s="226"/>
      <c r="P838" s="226"/>
      <c r="Q838" s="226"/>
      <c r="R838" s="226"/>
      <c r="S838" s="226"/>
      <c r="T838" s="226"/>
      <c r="U838" s="226"/>
      <c r="V838" s="226"/>
      <c r="W838" s="226"/>
      <c r="X838" s="226"/>
      <c r="Y838" s="226"/>
      <c r="Z838" s="226"/>
      <c r="AA838" s="226"/>
      <c r="AB838" s="226"/>
      <c r="AC838" s="226"/>
    </row>
    <row r="839" spans="1:29" ht="12.75">
      <c r="A839" s="773"/>
      <c r="B839" s="773"/>
      <c r="C839" s="773"/>
      <c r="D839" s="773"/>
      <c r="E839" s="773"/>
      <c r="F839" s="773"/>
      <c r="G839" s="773"/>
      <c r="H839" s="821"/>
      <c r="I839" s="821"/>
      <c r="J839" s="821"/>
      <c r="K839" s="226"/>
      <c r="L839" s="226"/>
      <c r="M839" s="226"/>
      <c r="N839" s="226"/>
      <c r="O839" s="226"/>
      <c r="P839" s="226"/>
      <c r="Q839" s="226"/>
      <c r="R839" s="226"/>
      <c r="S839" s="226"/>
      <c r="T839" s="226"/>
      <c r="U839" s="226"/>
      <c r="V839" s="226"/>
      <c r="W839" s="226"/>
      <c r="X839" s="226"/>
      <c r="Y839" s="226"/>
      <c r="Z839" s="226"/>
      <c r="AA839" s="226"/>
      <c r="AB839" s="226"/>
      <c r="AC839" s="226"/>
    </row>
    <row r="840" spans="1:29" ht="12.75">
      <c r="A840" s="773"/>
      <c r="B840" s="773"/>
      <c r="C840" s="773"/>
      <c r="D840" s="773"/>
      <c r="E840" s="773"/>
      <c r="F840" s="773"/>
      <c r="G840" s="773"/>
      <c r="H840" s="821"/>
      <c r="I840" s="821"/>
      <c r="J840" s="821"/>
      <c r="K840" s="226"/>
      <c r="L840" s="226"/>
      <c r="M840" s="226"/>
      <c r="N840" s="226"/>
      <c r="O840" s="226"/>
      <c r="P840" s="226"/>
      <c r="Q840" s="226"/>
      <c r="R840" s="226"/>
      <c r="S840" s="226"/>
      <c r="T840" s="226"/>
      <c r="U840" s="226"/>
      <c r="V840" s="226"/>
      <c r="W840" s="226"/>
      <c r="X840" s="226"/>
      <c r="Y840" s="226"/>
      <c r="Z840" s="226"/>
      <c r="AA840" s="226"/>
      <c r="AB840" s="226"/>
      <c r="AC840" s="226"/>
    </row>
    <row r="841" spans="1:29" ht="12.75">
      <c r="A841" s="773" t="s">
        <v>837</v>
      </c>
      <c r="B841" s="773"/>
      <c r="C841" s="773"/>
      <c r="D841" s="773"/>
      <c r="E841" s="773"/>
      <c r="F841" s="773"/>
      <c r="G841" s="773"/>
      <c r="H841" s="821"/>
      <c r="I841" s="821"/>
      <c r="J841" s="821"/>
      <c r="K841" s="226"/>
      <c r="L841" s="226"/>
      <c r="M841" s="226"/>
      <c r="N841" s="226"/>
      <c r="O841" s="226"/>
      <c r="P841" s="226"/>
      <c r="Q841" s="226"/>
      <c r="R841" s="226"/>
      <c r="S841" s="226"/>
      <c r="T841" s="226"/>
      <c r="U841" s="226"/>
      <c r="V841" s="226"/>
      <c r="W841" s="226"/>
      <c r="X841" s="226"/>
      <c r="Y841" s="226"/>
      <c r="Z841" s="226"/>
      <c r="AA841" s="226"/>
      <c r="AB841" s="226"/>
      <c r="AC841" s="226"/>
    </row>
    <row r="842" spans="1:29" ht="12.75">
      <c r="A842" s="773" t="s">
        <v>1126</v>
      </c>
      <c r="B842" s="773"/>
      <c r="C842" s="773"/>
      <c r="D842" s="773"/>
      <c r="E842" s="773"/>
      <c r="F842" s="773"/>
      <c r="G842" s="773"/>
      <c r="H842" s="821"/>
      <c r="I842" s="821"/>
      <c r="J842" s="821"/>
      <c r="K842" s="226"/>
      <c r="L842" s="226"/>
      <c r="M842" s="226"/>
      <c r="N842" s="226"/>
      <c r="O842" s="226"/>
      <c r="P842" s="226"/>
      <c r="Q842" s="226"/>
      <c r="R842" s="226"/>
      <c r="S842" s="226"/>
      <c r="T842" s="226"/>
      <c r="U842" s="226"/>
      <c r="V842" s="226"/>
      <c r="W842" s="226"/>
      <c r="X842" s="226"/>
      <c r="Y842" s="226"/>
      <c r="Z842" s="226"/>
      <c r="AA842" s="226"/>
      <c r="AB842" s="226"/>
      <c r="AC842" s="226"/>
    </row>
    <row r="843" spans="1:29" ht="12.75">
      <c r="A843" s="773"/>
      <c r="B843" s="773"/>
      <c r="C843" s="773"/>
      <c r="D843" s="773"/>
      <c r="E843" s="773"/>
      <c r="F843" s="773"/>
      <c r="G843" s="773"/>
      <c r="H843" s="821"/>
      <c r="I843" s="821"/>
      <c r="J843" s="821"/>
      <c r="K843" s="226"/>
      <c r="L843" s="226"/>
      <c r="M843" s="226"/>
      <c r="N843" s="226"/>
      <c r="O843" s="226"/>
      <c r="P843" s="226"/>
      <c r="Q843" s="226"/>
      <c r="R843" s="226"/>
      <c r="S843" s="226"/>
      <c r="T843" s="226"/>
      <c r="U843" s="226"/>
      <c r="V843" s="226"/>
      <c r="W843" s="226"/>
      <c r="X843" s="226"/>
      <c r="Y843" s="226"/>
      <c r="Z843" s="226"/>
      <c r="AA843" s="226"/>
      <c r="AB843" s="226"/>
      <c r="AC843" s="226"/>
    </row>
    <row r="844" spans="1:29" ht="12.75">
      <c r="A844" s="773"/>
      <c r="B844" s="773"/>
      <c r="C844" s="773"/>
      <c r="D844" s="773"/>
      <c r="E844" s="773"/>
      <c r="F844" s="773"/>
      <c r="G844" s="773"/>
      <c r="H844" s="821"/>
      <c r="I844" s="821"/>
      <c r="J844" s="821"/>
      <c r="K844" s="226"/>
      <c r="L844" s="226"/>
      <c r="M844" s="226"/>
      <c r="N844" s="226"/>
      <c r="O844" s="226"/>
      <c r="P844" s="226"/>
      <c r="Q844" s="226"/>
      <c r="R844" s="226"/>
      <c r="S844" s="226"/>
      <c r="T844" s="226"/>
      <c r="U844" s="226"/>
      <c r="V844" s="226"/>
      <c r="W844" s="226"/>
      <c r="X844" s="226"/>
      <c r="Y844" s="226"/>
      <c r="Z844" s="226"/>
      <c r="AA844" s="226"/>
      <c r="AB844" s="226"/>
      <c r="AC844" s="226"/>
    </row>
    <row r="845" spans="1:29" ht="12.75">
      <c r="A845" s="773"/>
      <c r="B845" s="773"/>
      <c r="C845" s="773"/>
      <c r="D845" s="773"/>
      <c r="E845" s="773"/>
      <c r="F845" s="773"/>
      <c r="G845" s="773"/>
      <c r="H845" s="821"/>
      <c r="I845" s="821"/>
      <c r="J845" s="821"/>
      <c r="K845" s="226"/>
      <c r="L845" s="226"/>
      <c r="M845" s="226"/>
      <c r="N845" s="226"/>
      <c r="O845" s="226"/>
      <c r="P845" s="226"/>
      <c r="Q845" s="226"/>
      <c r="R845" s="226"/>
      <c r="S845" s="226"/>
      <c r="T845" s="226"/>
      <c r="U845" s="226"/>
      <c r="V845" s="226"/>
      <c r="W845" s="226"/>
      <c r="X845" s="226"/>
      <c r="Y845" s="226"/>
      <c r="Z845" s="226"/>
      <c r="AA845" s="226"/>
      <c r="AB845" s="226"/>
      <c r="AC845" s="226"/>
    </row>
    <row r="846" spans="1:29" ht="12.75">
      <c r="A846" s="773"/>
      <c r="B846" s="773"/>
      <c r="C846" s="773"/>
      <c r="D846" s="773"/>
      <c r="E846" s="773"/>
      <c r="F846" s="773"/>
      <c r="G846" s="773"/>
      <c r="H846" s="821"/>
      <c r="I846" s="821"/>
      <c r="J846" s="821"/>
      <c r="K846" s="226"/>
      <c r="L846" s="226"/>
      <c r="M846" s="226"/>
      <c r="N846" s="226"/>
      <c r="O846" s="226"/>
      <c r="P846" s="226"/>
      <c r="Q846" s="226"/>
      <c r="R846" s="226"/>
      <c r="S846" s="226"/>
      <c r="T846" s="226"/>
      <c r="U846" s="226"/>
      <c r="V846" s="226"/>
      <c r="W846" s="226"/>
      <c r="X846" s="226"/>
      <c r="Y846" s="226"/>
      <c r="Z846" s="226"/>
      <c r="AA846" s="226"/>
      <c r="AB846" s="226"/>
      <c r="AC846" s="226"/>
    </row>
    <row r="847" spans="1:29" ht="12.75">
      <c r="A847" s="773"/>
      <c r="B847" s="773"/>
      <c r="C847" s="773"/>
      <c r="D847" s="773"/>
      <c r="E847" s="773"/>
      <c r="F847" s="773"/>
      <c r="G847" s="773"/>
      <c r="H847" s="821"/>
      <c r="I847" s="821"/>
      <c r="J847" s="821"/>
      <c r="K847" s="226"/>
      <c r="L847" s="226"/>
      <c r="M847" s="226"/>
      <c r="N847" s="226"/>
      <c r="O847" s="226"/>
      <c r="P847" s="226"/>
      <c r="Q847" s="226"/>
      <c r="R847" s="226"/>
      <c r="S847" s="226"/>
      <c r="T847" s="226"/>
      <c r="U847" s="226"/>
      <c r="V847" s="226"/>
      <c r="W847" s="226"/>
      <c r="X847" s="226"/>
      <c r="Y847" s="226"/>
      <c r="Z847" s="226"/>
      <c r="AA847" s="226"/>
      <c r="AB847" s="226"/>
      <c r="AC847" s="226"/>
    </row>
    <row r="848" spans="1:29" ht="12.75">
      <c r="A848" s="773"/>
      <c r="B848" s="773"/>
      <c r="C848" s="773"/>
      <c r="D848" s="773"/>
      <c r="E848" s="773"/>
      <c r="F848" s="773"/>
      <c r="G848" s="773"/>
      <c r="H848" s="821"/>
      <c r="I848" s="821"/>
      <c r="J848" s="821"/>
      <c r="K848" s="226"/>
      <c r="L848" s="226"/>
      <c r="M848" s="226"/>
      <c r="N848" s="226"/>
      <c r="O848" s="226"/>
      <c r="P848" s="226"/>
      <c r="Q848" s="226"/>
      <c r="R848" s="226"/>
      <c r="S848" s="226"/>
      <c r="T848" s="226"/>
      <c r="U848" s="226"/>
      <c r="V848" s="226"/>
      <c r="W848" s="226"/>
      <c r="X848" s="226"/>
      <c r="Y848" s="226"/>
      <c r="Z848" s="226"/>
      <c r="AA848" s="226"/>
      <c r="AB848" s="226"/>
      <c r="AC848" s="226"/>
    </row>
    <row r="849" spans="1:29" ht="12.75">
      <c r="A849" s="773"/>
      <c r="B849" s="773"/>
      <c r="C849" s="773"/>
      <c r="D849" s="773"/>
      <c r="E849" s="773"/>
      <c r="F849" s="773"/>
      <c r="G849" s="773"/>
      <c r="H849" s="821"/>
      <c r="I849" s="821"/>
      <c r="J849" s="821"/>
      <c r="K849" s="226"/>
      <c r="L849" s="226"/>
      <c r="M849" s="226"/>
      <c r="N849" s="226"/>
      <c r="O849" s="226"/>
      <c r="P849" s="226"/>
      <c r="Q849" s="226"/>
      <c r="R849" s="226"/>
      <c r="S849" s="226"/>
      <c r="T849" s="226"/>
      <c r="U849" s="226"/>
      <c r="V849" s="226"/>
      <c r="W849" s="226"/>
      <c r="X849" s="226"/>
      <c r="Y849" s="226"/>
      <c r="Z849" s="226"/>
      <c r="AA849" s="226"/>
      <c r="AB849" s="226"/>
      <c r="AC849" s="226"/>
    </row>
    <row r="850" spans="1:29" ht="12.75">
      <c r="A850" s="773"/>
      <c r="B850" s="773"/>
      <c r="C850" s="773"/>
      <c r="D850" s="773"/>
      <c r="E850" s="773"/>
      <c r="F850" s="773"/>
      <c r="G850" s="773"/>
      <c r="H850" s="821"/>
      <c r="I850" s="821"/>
      <c r="J850" s="821"/>
      <c r="K850" s="226"/>
      <c r="L850" s="226"/>
      <c r="M850" s="226"/>
      <c r="N850" s="226"/>
      <c r="O850" s="226"/>
      <c r="P850" s="226"/>
      <c r="Q850" s="226"/>
      <c r="R850" s="226"/>
      <c r="S850" s="226"/>
      <c r="T850" s="226"/>
      <c r="U850" s="226"/>
      <c r="V850" s="226"/>
      <c r="W850" s="226"/>
      <c r="X850" s="226"/>
      <c r="Y850" s="226"/>
      <c r="Z850" s="226"/>
      <c r="AA850" s="226"/>
      <c r="AB850" s="226"/>
      <c r="AC850" s="226"/>
    </row>
    <row r="851" spans="1:29" ht="12.75">
      <c r="A851" s="773"/>
      <c r="B851" s="773"/>
      <c r="C851" s="773"/>
      <c r="D851" s="773"/>
      <c r="E851" s="773"/>
      <c r="F851" s="773"/>
      <c r="G851" s="773"/>
      <c r="H851" s="821"/>
      <c r="I851" s="821"/>
      <c r="J851" s="821"/>
      <c r="K851" s="226"/>
      <c r="L851" s="226"/>
      <c r="M851" s="226"/>
      <c r="N851" s="226"/>
      <c r="O851" s="226"/>
      <c r="P851" s="226"/>
      <c r="Q851" s="226"/>
      <c r="R851" s="226"/>
      <c r="S851" s="226"/>
      <c r="T851" s="226"/>
      <c r="U851" s="226"/>
      <c r="V851" s="226"/>
      <c r="W851" s="226"/>
      <c r="X851" s="226"/>
      <c r="Y851" s="226"/>
      <c r="Z851" s="226"/>
      <c r="AA851" s="226"/>
      <c r="AB851" s="226"/>
      <c r="AC851" s="226"/>
    </row>
    <row r="852" spans="1:29" ht="12.75">
      <c r="A852" s="773"/>
      <c r="B852" s="773"/>
      <c r="C852" s="773"/>
      <c r="D852" s="773"/>
      <c r="E852" s="773"/>
      <c r="F852" s="773"/>
      <c r="G852" s="773"/>
      <c r="H852" s="821"/>
      <c r="I852" s="821"/>
      <c r="J852" s="821"/>
      <c r="K852" s="226"/>
      <c r="L852" s="226"/>
      <c r="M852" s="226"/>
      <c r="N852" s="226"/>
      <c r="O852" s="226"/>
      <c r="P852" s="226"/>
      <c r="Q852" s="226"/>
      <c r="R852" s="226"/>
      <c r="S852" s="226"/>
      <c r="T852" s="226"/>
      <c r="U852" s="226"/>
      <c r="V852" s="226"/>
      <c r="W852" s="226"/>
      <c r="X852" s="226"/>
      <c r="Y852" s="226"/>
      <c r="Z852" s="226"/>
      <c r="AA852" s="226"/>
      <c r="AB852" s="226"/>
      <c r="AC852" s="226"/>
    </row>
    <row r="853" spans="1:29" ht="12.75">
      <c r="A853" s="773"/>
      <c r="B853" s="773"/>
      <c r="C853" s="773"/>
      <c r="D853" s="773"/>
      <c r="E853" s="773"/>
      <c r="F853" s="773"/>
      <c r="G853" s="773"/>
      <c r="H853" s="821"/>
      <c r="I853" s="821"/>
      <c r="J853" s="821"/>
      <c r="K853" s="226"/>
      <c r="L853" s="226"/>
      <c r="M853" s="226"/>
      <c r="N853" s="226"/>
      <c r="O853" s="226"/>
      <c r="P853" s="226"/>
      <c r="Q853" s="226"/>
      <c r="R853" s="226"/>
      <c r="S853" s="226"/>
      <c r="T853" s="226"/>
      <c r="U853" s="226"/>
      <c r="V853" s="226"/>
      <c r="W853" s="226"/>
      <c r="X853" s="226"/>
      <c r="Y853" s="226"/>
      <c r="Z853" s="226"/>
      <c r="AA853" s="226"/>
      <c r="AB853" s="226"/>
      <c r="AC853" s="226"/>
    </row>
    <row r="854" spans="1:29" ht="12.75">
      <c r="A854" s="773"/>
      <c r="B854" s="773"/>
      <c r="C854" s="773"/>
      <c r="D854" s="773"/>
      <c r="E854" s="773"/>
      <c r="F854" s="773"/>
      <c r="G854" s="773"/>
      <c r="H854" s="821"/>
      <c r="I854" s="821"/>
      <c r="J854" s="821"/>
      <c r="K854" s="226"/>
      <c r="L854" s="226"/>
      <c r="M854" s="226"/>
      <c r="N854" s="226"/>
      <c r="O854" s="226"/>
      <c r="P854" s="226"/>
      <c r="Q854" s="226"/>
      <c r="R854" s="226"/>
      <c r="S854" s="226"/>
      <c r="T854" s="226"/>
      <c r="U854" s="226"/>
      <c r="V854" s="226"/>
      <c r="W854" s="226"/>
      <c r="X854" s="226"/>
      <c r="Y854" s="226"/>
      <c r="Z854" s="226"/>
      <c r="AA854" s="226"/>
      <c r="AB854" s="226"/>
      <c r="AC854" s="226"/>
    </row>
    <row r="855" spans="1:29" ht="12.75">
      <c r="A855" s="773"/>
      <c r="B855" s="773"/>
      <c r="C855" s="773"/>
      <c r="D855" s="773"/>
      <c r="E855" s="773"/>
      <c r="F855" s="773"/>
      <c r="G855" s="773"/>
      <c r="H855" s="821"/>
      <c r="I855" s="821"/>
      <c r="J855" s="821"/>
      <c r="K855" s="226"/>
      <c r="L855" s="226"/>
      <c r="M855" s="226"/>
      <c r="N855" s="226"/>
      <c r="O855" s="226"/>
      <c r="P855" s="226"/>
      <c r="Q855" s="226"/>
      <c r="R855" s="226"/>
      <c r="S855" s="226"/>
      <c r="T855" s="226"/>
      <c r="U855" s="226"/>
      <c r="V855" s="226"/>
      <c r="W855" s="226"/>
      <c r="X855" s="226"/>
      <c r="Y855" s="226"/>
      <c r="Z855" s="226"/>
      <c r="AA855" s="226"/>
      <c r="AB855" s="226"/>
      <c r="AC855" s="226"/>
    </row>
    <row r="856" spans="1:29" ht="12.75">
      <c r="A856" s="773"/>
      <c r="B856" s="773"/>
      <c r="C856" s="773"/>
      <c r="D856" s="773"/>
      <c r="E856" s="773"/>
      <c r="F856" s="773"/>
      <c r="G856" s="773"/>
      <c r="H856" s="821"/>
      <c r="I856" s="821"/>
      <c r="J856" s="821"/>
      <c r="K856" s="226"/>
      <c r="L856" s="226"/>
      <c r="M856" s="226"/>
      <c r="N856" s="226"/>
      <c r="O856" s="226"/>
      <c r="P856" s="226"/>
      <c r="Q856" s="226"/>
      <c r="R856" s="226"/>
      <c r="S856" s="226"/>
      <c r="T856" s="226"/>
      <c r="U856" s="226"/>
      <c r="V856" s="226"/>
      <c r="W856" s="226"/>
      <c r="X856" s="226"/>
      <c r="Y856" s="226"/>
      <c r="Z856" s="226"/>
      <c r="AA856" s="226"/>
      <c r="AB856" s="226"/>
      <c r="AC856" s="226"/>
    </row>
    <row r="857" spans="1:29" ht="12.75">
      <c r="A857" s="773"/>
      <c r="B857" s="773"/>
      <c r="C857" s="773"/>
      <c r="D857" s="773"/>
      <c r="E857" s="773"/>
      <c r="F857" s="773"/>
      <c r="G857" s="773"/>
      <c r="H857" s="821"/>
      <c r="I857" s="821"/>
      <c r="J857" s="821"/>
      <c r="K857" s="226"/>
      <c r="L857" s="226"/>
      <c r="M857" s="226"/>
      <c r="N857" s="226"/>
      <c r="O857" s="226"/>
      <c r="P857" s="226"/>
      <c r="Q857" s="226"/>
      <c r="R857" s="226"/>
      <c r="S857" s="226"/>
      <c r="T857" s="226"/>
      <c r="U857" s="226"/>
      <c r="V857" s="226"/>
      <c r="W857" s="226"/>
      <c r="X857" s="226"/>
      <c r="Y857" s="226"/>
      <c r="Z857" s="226"/>
      <c r="AA857" s="226"/>
      <c r="AB857" s="226"/>
      <c r="AC857" s="226"/>
    </row>
    <row r="858" spans="1:29" ht="12.75">
      <c r="A858" s="773"/>
      <c r="B858" s="773"/>
      <c r="C858" s="773"/>
      <c r="D858" s="773"/>
      <c r="E858" s="773"/>
      <c r="F858" s="773"/>
      <c r="G858" s="773"/>
      <c r="H858" s="821"/>
      <c r="I858" s="821"/>
      <c r="J858" s="821"/>
      <c r="K858" s="226"/>
      <c r="L858" s="226"/>
      <c r="M858" s="226"/>
      <c r="N858" s="226"/>
      <c r="O858" s="226"/>
      <c r="P858" s="226"/>
      <c r="Q858" s="226"/>
      <c r="R858" s="226"/>
      <c r="S858" s="226"/>
      <c r="T858" s="226"/>
      <c r="U858" s="226"/>
      <c r="V858" s="226"/>
      <c r="W858" s="226"/>
      <c r="X858" s="226"/>
      <c r="Y858" s="226"/>
      <c r="Z858" s="226"/>
      <c r="AA858" s="226"/>
      <c r="AB858" s="226"/>
      <c r="AC858" s="226"/>
    </row>
    <row r="859" spans="1:29" ht="12.75">
      <c r="A859" s="773"/>
      <c r="B859" s="773"/>
      <c r="C859" s="773"/>
      <c r="D859" s="773"/>
      <c r="E859" s="773"/>
      <c r="F859" s="773"/>
      <c r="G859" s="773"/>
      <c r="H859" s="821"/>
      <c r="I859" s="821"/>
      <c r="J859" s="821"/>
      <c r="K859" s="226"/>
      <c r="L859" s="226"/>
      <c r="M859" s="226"/>
      <c r="N859" s="226"/>
      <c r="O859" s="226"/>
      <c r="P859" s="226"/>
      <c r="Q859" s="226"/>
      <c r="R859" s="226"/>
      <c r="S859" s="226"/>
      <c r="T859" s="226"/>
      <c r="U859" s="226"/>
      <c r="V859" s="226"/>
      <c r="W859" s="226"/>
      <c r="X859" s="226"/>
      <c r="Y859" s="226"/>
      <c r="Z859" s="226"/>
      <c r="AA859" s="226"/>
      <c r="AB859" s="226"/>
      <c r="AC859" s="226"/>
    </row>
    <row r="860" spans="1:29" ht="12.75">
      <c r="A860" s="773"/>
      <c r="B860" s="773"/>
      <c r="C860" s="773"/>
      <c r="D860" s="773"/>
      <c r="E860" s="773"/>
      <c r="F860" s="773"/>
      <c r="G860" s="773"/>
      <c r="H860" s="821"/>
      <c r="I860" s="821"/>
      <c r="J860" s="821"/>
      <c r="K860" s="226"/>
      <c r="L860" s="226"/>
      <c r="M860" s="226"/>
      <c r="N860" s="226"/>
      <c r="O860" s="226"/>
      <c r="P860" s="226"/>
      <c r="Q860" s="226"/>
      <c r="R860" s="226"/>
      <c r="S860" s="226"/>
      <c r="T860" s="226"/>
      <c r="U860" s="226"/>
      <c r="V860" s="226"/>
      <c r="W860" s="226"/>
      <c r="X860" s="226"/>
      <c r="Y860" s="226"/>
      <c r="Z860" s="226"/>
      <c r="AA860" s="226"/>
      <c r="AB860" s="226"/>
      <c r="AC860" s="226"/>
    </row>
    <row r="861" spans="1:29" ht="12.75">
      <c r="A861" s="773"/>
      <c r="B861" s="773"/>
      <c r="C861" s="773"/>
      <c r="D861" s="773"/>
      <c r="E861" s="773"/>
      <c r="F861" s="773"/>
      <c r="G861" s="773"/>
      <c r="H861" s="821"/>
      <c r="I861" s="821"/>
      <c r="J861" s="821"/>
      <c r="K861" s="226"/>
      <c r="L861" s="226"/>
      <c r="M861" s="226"/>
      <c r="N861" s="226"/>
      <c r="O861" s="226"/>
      <c r="P861" s="226"/>
      <c r="Q861" s="226"/>
      <c r="R861" s="226"/>
      <c r="S861" s="226"/>
      <c r="T861" s="226"/>
      <c r="U861" s="226"/>
      <c r="V861" s="226"/>
      <c r="W861" s="226"/>
      <c r="X861" s="226"/>
      <c r="Y861" s="226"/>
      <c r="Z861" s="226"/>
      <c r="AA861" s="226"/>
      <c r="AB861" s="226"/>
      <c r="AC861" s="226"/>
    </row>
    <row r="862" spans="1:29" ht="12.75">
      <c r="A862" s="773"/>
      <c r="B862" s="773"/>
      <c r="C862" s="773"/>
      <c r="D862" s="773"/>
      <c r="E862" s="773"/>
      <c r="F862" s="773"/>
      <c r="G862" s="773"/>
      <c r="H862" s="821"/>
      <c r="I862" s="821"/>
      <c r="J862" s="821"/>
      <c r="K862" s="226"/>
      <c r="L862" s="226"/>
      <c r="M862" s="226"/>
      <c r="N862" s="226"/>
      <c r="O862" s="226"/>
      <c r="P862" s="226"/>
      <c r="Q862" s="226"/>
      <c r="R862" s="226"/>
      <c r="S862" s="226"/>
      <c r="T862" s="226"/>
      <c r="U862" s="226"/>
      <c r="V862" s="226"/>
      <c r="W862" s="226"/>
      <c r="X862" s="226"/>
      <c r="Y862" s="226"/>
      <c r="Z862" s="226"/>
      <c r="AA862" s="226"/>
      <c r="AB862" s="226"/>
      <c r="AC862" s="226"/>
    </row>
    <row r="863" spans="1:29" ht="12.75">
      <c r="A863" s="773"/>
      <c r="B863" s="773"/>
      <c r="C863" s="773"/>
      <c r="D863" s="773"/>
      <c r="E863" s="773"/>
      <c r="F863" s="773"/>
      <c r="G863" s="773"/>
      <c r="H863" s="821"/>
      <c r="I863" s="821"/>
      <c r="J863" s="821"/>
      <c r="K863" s="226"/>
      <c r="L863" s="226"/>
      <c r="M863" s="226"/>
      <c r="N863" s="226"/>
      <c r="O863" s="226"/>
      <c r="P863" s="226"/>
      <c r="Q863" s="226"/>
      <c r="R863" s="226"/>
      <c r="S863" s="226"/>
      <c r="T863" s="226"/>
      <c r="U863" s="226"/>
      <c r="V863" s="226"/>
      <c r="W863" s="226"/>
      <c r="X863" s="226"/>
      <c r="Y863" s="226"/>
      <c r="Z863" s="226"/>
      <c r="AA863" s="226"/>
      <c r="AB863" s="226"/>
      <c r="AC863" s="226"/>
    </row>
    <row r="864" spans="1:29" ht="12.75">
      <c r="A864" s="773"/>
      <c r="B864" s="773"/>
      <c r="C864" s="773"/>
      <c r="D864" s="773"/>
      <c r="E864" s="773"/>
      <c r="F864" s="773"/>
      <c r="G864" s="773"/>
      <c r="H864" s="821"/>
      <c r="I864" s="821"/>
      <c r="J864" s="821"/>
      <c r="K864" s="226"/>
      <c r="L864" s="226"/>
      <c r="M864" s="226"/>
      <c r="N864" s="226"/>
      <c r="O864" s="226"/>
      <c r="P864" s="226"/>
      <c r="Q864" s="226"/>
      <c r="R864" s="226"/>
      <c r="S864" s="226"/>
      <c r="T864" s="226"/>
      <c r="U864" s="226"/>
      <c r="V864" s="226"/>
      <c r="W864" s="226"/>
      <c r="X864" s="226"/>
      <c r="Y864" s="226"/>
      <c r="Z864" s="226"/>
      <c r="AA864" s="226"/>
      <c r="AB864" s="226"/>
      <c r="AC864" s="226"/>
    </row>
    <row r="865" spans="1:29" ht="12.75">
      <c r="A865" s="773"/>
      <c r="B865" s="773"/>
      <c r="C865" s="773"/>
      <c r="D865" s="773"/>
      <c r="E865" s="773"/>
      <c r="F865" s="773"/>
      <c r="G865" s="773"/>
      <c r="H865" s="821"/>
      <c r="I865" s="821"/>
      <c r="J865" s="821"/>
      <c r="K865" s="226"/>
      <c r="L865" s="226"/>
      <c r="M865" s="226"/>
      <c r="N865" s="226"/>
      <c r="O865" s="226"/>
      <c r="P865" s="226"/>
      <c r="Q865" s="226"/>
      <c r="R865" s="226"/>
      <c r="S865" s="226"/>
      <c r="T865" s="226"/>
      <c r="U865" s="226"/>
      <c r="V865" s="226"/>
      <c r="W865" s="226"/>
      <c r="X865" s="226"/>
      <c r="Y865" s="226"/>
      <c r="Z865" s="226"/>
      <c r="AA865" s="226"/>
      <c r="AB865" s="226"/>
      <c r="AC865" s="226"/>
    </row>
    <row r="866" spans="1:29" ht="12.75">
      <c r="A866" s="773"/>
      <c r="B866" s="773"/>
      <c r="C866" s="773"/>
      <c r="D866" s="773"/>
      <c r="E866" s="773"/>
      <c r="F866" s="773"/>
      <c r="G866" s="773"/>
      <c r="H866" s="821"/>
      <c r="I866" s="821"/>
      <c r="J866" s="821"/>
      <c r="K866" s="226"/>
      <c r="L866" s="226"/>
      <c r="M866" s="226"/>
      <c r="N866" s="226"/>
      <c r="O866" s="226"/>
      <c r="P866" s="226"/>
      <c r="Q866" s="226"/>
      <c r="R866" s="226"/>
      <c r="S866" s="226"/>
      <c r="T866" s="226"/>
      <c r="U866" s="226"/>
      <c r="V866" s="226"/>
      <c r="W866" s="226"/>
      <c r="X866" s="226"/>
      <c r="Y866" s="226"/>
      <c r="Z866" s="226"/>
      <c r="AA866" s="226"/>
      <c r="AB866" s="226"/>
      <c r="AC866" s="226"/>
    </row>
    <row r="867" spans="1:29" ht="12.75">
      <c r="A867" s="773"/>
      <c r="B867" s="773"/>
      <c r="C867" s="773"/>
      <c r="D867" s="773"/>
      <c r="E867" s="773"/>
      <c r="F867" s="773"/>
      <c r="G867" s="773"/>
      <c r="H867" s="821"/>
      <c r="I867" s="821"/>
      <c r="J867" s="821"/>
      <c r="K867" s="226"/>
      <c r="L867" s="226"/>
      <c r="M867" s="226"/>
      <c r="N867" s="226"/>
      <c r="O867" s="226"/>
      <c r="P867" s="226"/>
      <c r="Q867" s="226"/>
      <c r="R867" s="226"/>
      <c r="S867" s="226"/>
      <c r="T867" s="226"/>
      <c r="U867" s="226"/>
      <c r="V867" s="226"/>
      <c r="W867" s="226"/>
      <c r="X867" s="226"/>
      <c r="Y867" s="226"/>
      <c r="Z867" s="226"/>
      <c r="AA867" s="226"/>
      <c r="AB867" s="226"/>
      <c r="AC867" s="226"/>
    </row>
    <row r="868" spans="1:29" ht="12.75">
      <c r="A868" s="773"/>
      <c r="B868" s="773"/>
      <c r="C868" s="773"/>
      <c r="D868" s="773"/>
      <c r="E868" s="773"/>
      <c r="F868" s="773"/>
      <c r="G868" s="773"/>
      <c r="H868" s="821"/>
      <c r="I868" s="821"/>
      <c r="J868" s="821"/>
      <c r="K868" s="226"/>
      <c r="L868" s="226"/>
      <c r="M868" s="226"/>
      <c r="N868" s="226"/>
      <c r="O868" s="226"/>
      <c r="P868" s="226"/>
      <c r="Q868" s="226"/>
      <c r="R868" s="226"/>
      <c r="S868" s="226"/>
      <c r="T868" s="226"/>
      <c r="U868" s="226"/>
      <c r="V868" s="226"/>
      <c r="W868" s="226"/>
      <c r="X868" s="226"/>
      <c r="Y868" s="226"/>
      <c r="Z868" s="226"/>
      <c r="AA868" s="226"/>
      <c r="AB868" s="226"/>
      <c r="AC868" s="226"/>
    </row>
    <row r="869" spans="1:29" ht="12.75">
      <c r="A869" s="773"/>
      <c r="B869" s="773"/>
      <c r="C869" s="773"/>
      <c r="D869" s="773"/>
      <c r="E869" s="773"/>
      <c r="F869" s="773"/>
      <c r="G869" s="773"/>
      <c r="H869" s="821"/>
      <c r="I869" s="821"/>
      <c r="J869" s="821"/>
      <c r="K869" s="226"/>
      <c r="L869" s="226"/>
      <c r="M869" s="226"/>
      <c r="N869" s="226"/>
      <c r="O869" s="226"/>
      <c r="P869" s="226"/>
      <c r="Q869" s="226"/>
      <c r="R869" s="226"/>
      <c r="S869" s="226"/>
      <c r="T869" s="226"/>
      <c r="U869" s="226"/>
      <c r="V869" s="226"/>
      <c r="W869" s="226"/>
      <c r="X869" s="226"/>
      <c r="Y869" s="226"/>
      <c r="Z869" s="226"/>
      <c r="AA869" s="226"/>
      <c r="AB869" s="226"/>
      <c r="AC869" s="226"/>
    </row>
    <row r="870" spans="1:29" ht="12.75">
      <c r="A870" s="773"/>
      <c r="B870" s="773"/>
      <c r="C870" s="773"/>
      <c r="D870" s="773"/>
      <c r="E870" s="773"/>
      <c r="F870" s="773"/>
      <c r="G870" s="773"/>
      <c r="H870" s="821"/>
      <c r="I870" s="821"/>
      <c r="J870" s="821"/>
      <c r="K870" s="226"/>
      <c r="L870" s="226"/>
      <c r="M870" s="226"/>
      <c r="N870" s="226"/>
      <c r="O870" s="226"/>
      <c r="P870" s="226"/>
      <c r="Q870" s="226"/>
      <c r="R870" s="226"/>
      <c r="S870" s="226"/>
      <c r="T870" s="226"/>
      <c r="U870" s="226"/>
      <c r="V870" s="226"/>
      <c r="W870" s="226"/>
      <c r="X870" s="226"/>
      <c r="Y870" s="226"/>
      <c r="Z870" s="226"/>
      <c r="AA870" s="226"/>
      <c r="AB870" s="226"/>
      <c r="AC870" s="226"/>
    </row>
    <row r="871" spans="1:29" ht="12.75">
      <c r="A871" s="773"/>
      <c r="B871" s="773"/>
      <c r="C871" s="773"/>
      <c r="D871" s="773"/>
      <c r="E871" s="773"/>
      <c r="F871" s="773"/>
      <c r="G871" s="773"/>
      <c r="H871" s="821"/>
      <c r="I871" s="821"/>
      <c r="J871" s="821"/>
      <c r="K871" s="226"/>
      <c r="L871" s="226"/>
      <c r="M871" s="226"/>
      <c r="N871" s="226"/>
      <c r="O871" s="226"/>
      <c r="P871" s="226"/>
      <c r="Q871" s="226"/>
      <c r="R871" s="226"/>
      <c r="S871" s="226"/>
      <c r="T871" s="226"/>
      <c r="U871" s="226"/>
      <c r="V871" s="226"/>
      <c r="W871" s="226"/>
      <c r="X871" s="226"/>
      <c r="Y871" s="226"/>
      <c r="Z871" s="226"/>
      <c r="AA871" s="226"/>
      <c r="AB871" s="226"/>
      <c r="AC871" s="226"/>
    </row>
    <row r="872" spans="1:29" ht="12.75">
      <c r="A872" s="773"/>
      <c r="B872" s="773"/>
      <c r="C872" s="773"/>
      <c r="D872" s="773"/>
      <c r="E872" s="773"/>
      <c r="F872" s="773"/>
      <c r="G872" s="773"/>
      <c r="H872" s="821"/>
      <c r="I872" s="821"/>
      <c r="J872" s="821"/>
      <c r="K872" s="226"/>
      <c r="L872" s="226"/>
      <c r="M872" s="226"/>
      <c r="N872" s="226"/>
      <c r="O872" s="226"/>
      <c r="P872" s="226"/>
      <c r="Q872" s="226"/>
      <c r="R872" s="226"/>
      <c r="S872" s="226"/>
      <c r="T872" s="226"/>
      <c r="U872" s="226"/>
      <c r="V872" s="226"/>
      <c r="W872" s="226"/>
      <c r="X872" s="226"/>
      <c r="Y872" s="226"/>
      <c r="Z872" s="226"/>
      <c r="AA872" s="226"/>
      <c r="AB872" s="226"/>
      <c r="AC872" s="226"/>
    </row>
    <row r="873" spans="1:29" ht="12.75">
      <c r="A873" s="773"/>
      <c r="B873" s="773"/>
      <c r="C873" s="773"/>
      <c r="D873" s="773"/>
      <c r="E873" s="773"/>
      <c r="F873" s="773"/>
      <c r="G873" s="773"/>
      <c r="H873" s="821"/>
      <c r="I873" s="821"/>
      <c r="J873" s="821"/>
      <c r="K873" s="226"/>
      <c r="L873" s="226"/>
      <c r="M873" s="226"/>
      <c r="N873" s="226"/>
      <c r="O873" s="226"/>
      <c r="P873" s="226"/>
      <c r="Q873" s="226"/>
      <c r="R873" s="226"/>
      <c r="S873" s="226"/>
      <c r="T873" s="226"/>
      <c r="U873" s="226"/>
      <c r="V873" s="226"/>
      <c r="W873" s="226"/>
      <c r="X873" s="226"/>
      <c r="Y873" s="226"/>
      <c r="Z873" s="226"/>
      <c r="AA873" s="226"/>
      <c r="AB873" s="226"/>
      <c r="AC873" s="226"/>
    </row>
    <row r="874" spans="1:29" ht="12.75">
      <c r="A874" s="773"/>
      <c r="B874" s="773"/>
      <c r="C874" s="773"/>
      <c r="D874" s="773"/>
      <c r="E874" s="773"/>
      <c r="F874" s="773"/>
      <c r="G874" s="773"/>
      <c r="H874" s="821"/>
      <c r="I874" s="821"/>
      <c r="J874" s="821"/>
      <c r="K874" s="226"/>
      <c r="L874" s="226"/>
      <c r="M874" s="226"/>
      <c r="N874" s="226"/>
      <c r="O874" s="226"/>
      <c r="P874" s="226"/>
      <c r="Q874" s="226"/>
      <c r="R874" s="226"/>
      <c r="S874" s="226"/>
      <c r="T874" s="226"/>
      <c r="U874" s="226"/>
      <c r="V874" s="226"/>
      <c r="W874" s="226"/>
      <c r="X874" s="226"/>
      <c r="Y874" s="226"/>
      <c r="Z874" s="226"/>
      <c r="AA874" s="226"/>
      <c r="AB874" s="226"/>
      <c r="AC874" s="226"/>
    </row>
    <row r="875" spans="1:29" ht="12.75">
      <c r="A875" s="773"/>
      <c r="B875" s="773"/>
      <c r="C875" s="773"/>
      <c r="D875" s="773"/>
      <c r="E875" s="773"/>
      <c r="F875" s="773"/>
      <c r="G875" s="773"/>
      <c r="H875" s="821"/>
      <c r="I875" s="821"/>
      <c r="J875" s="821"/>
      <c r="K875" s="226"/>
      <c r="L875" s="226"/>
      <c r="M875" s="226"/>
      <c r="N875" s="226"/>
      <c r="O875" s="226"/>
      <c r="P875" s="226"/>
      <c r="Q875" s="226"/>
      <c r="R875" s="226"/>
      <c r="S875" s="226"/>
      <c r="T875" s="226"/>
      <c r="U875" s="226"/>
      <c r="V875" s="226"/>
      <c r="W875" s="226"/>
      <c r="X875" s="226"/>
      <c r="Y875" s="226"/>
      <c r="Z875" s="226"/>
      <c r="AA875" s="226"/>
      <c r="AB875" s="226"/>
      <c r="AC875" s="226"/>
    </row>
    <row r="876" spans="1:29" ht="12.75">
      <c r="A876" s="773"/>
      <c r="B876" s="773"/>
      <c r="C876" s="773"/>
      <c r="D876" s="773"/>
      <c r="E876" s="773"/>
      <c r="F876" s="773"/>
      <c r="G876" s="773"/>
      <c r="H876" s="821"/>
      <c r="I876" s="821"/>
      <c r="J876" s="821"/>
      <c r="K876" s="226"/>
      <c r="L876" s="226"/>
      <c r="M876" s="226"/>
      <c r="N876" s="226"/>
      <c r="O876" s="226"/>
      <c r="P876" s="226"/>
      <c r="Q876" s="226"/>
      <c r="R876" s="226"/>
      <c r="S876" s="226"/>
      <c r="T876" s="226"/>
      <c r="U876" s="226"/>
      <c r="V876" s="226"/>
      <c r="W876" s="226"/>
      <c r="X876" s="226"/>
      <c r="Y876" s="226"/>
      <c r="Z876" s="226"/>
      <c r="AA876" s="226"/>
      <c r="AB876" s="226"/>
      <c r="AC876" s="226"/>
    </row>
    <row r="877" spans="1:29" ht="12.75">
      <c r="A877" s="773"/>
      <c r="B877" s="773"/>
      <c r="C877" s="773"/>
      <c r="D877" s="773"/>
      <c r="E877" s="773"/>
      <c r="F877" s="773"/>
      <c r="G877" s="773"/>
      <c r="H877" s="821"/>
      <c r="I877" s="821"/>
      <c r="J877" s="821"/>
      <c r="K877" s="226"/>
      <c r="L877" s="226"/>
      <c r="M877" s="226"/>
      <c r="N877" s="226"/>
      <c r="O877" s="226"/>
      <c r="P877" s="226"/>
      <c r="Q877" s="226"/>
      <c r="R877" s="226"/>
      <c r="S877" s="226"/>
      <c r="T877" s="226"/>
      <c r="U877" s="226"/>
      <c r="V877" s="226"/>
      <c r="W877" s="226"/>
      <c r="X877" s="226"/>
      <c r="Y877" s="226"/>
      <c r="Z877" s="226"/>
      <c r="AA877" s="226"/>
      <c r="AB877" s="226"/>
      <c r="AC877" s="226"/>
    </row>
    <row r="878" spans="1:29" ht="12.75">
      <c r="A878" s="773"/>
      <c r="B878" s="773"/>
      <c r="C878" s="773"/>
      <c r="D878" s="773"/>
      <c r="E878" s="773"/>
      <c r="F878" s="773"/>
      <c r="G878" s="773"/>
      <c r="H878" s="821"/>
      <c r="I878" s="821"/>
      <c r="J878" s="821"/>
      <c r="K878" s="226"/>
      <c r="L878" s="226"/>
      <c r="M878" s="226"/>
      <c r="N878" s="226"/>
      <c r="O878" s="226"/>
      <c r="P878" s="226"/>
      <c r="Q878" s="226"/>
      <c r="R878" s="226"/>
      <c r="S878" s="226"/>
      <c r="T878" s="226"/>
      <c r="U878" s="226"/>
      <c r="V878" s="226"/>
      <c r="W878" s="226"/>
      <c r="X878" s="226"/>
      <c r="Y878" s="226"/>
      <c r="Z878" s="226"/>
      <c r="AA878" s="226"/>
      <c r="AB878" s="226"/>
      <c r="AC878" s="226"/>
    </row>
    <row r="879" spans="1:29" ht="12.75">
      <c r="A879" s="773"/>
      <c r="B879" s="773"/>
      <c r="C879" s="773"/>
      <c r="D879" s="773"/>
      <c r="E879" s="773"/>
      <c r="F879" s="773"/>
      <c r="G879" s="773"/>
      <c r="H879" s="821"/>
      <c r="I879" s="821"/>
      <c r="J879" s="821"/>
      <c r="K879" s="226"/>
      <c r="L879" s="226"/>
      <c r="M879" s="226"/>
      <c r="N879" s="226"/>
      <c r="O879" s="226"/>
      <c r="P879" s="226"/>
      <c r="Q879" s="226"/>
      <c r="R879" s="226"/>
      <c r="S879" s="226"/>
      <c r="T879" s="226"/>
      <c r="U879" s="226"/>
      <c r="V879" s="226"/>
      <c r="W879" s="226"/>
      <c r="X879" s="226"/>
      <c r="Y879" s="226"/>
      <c r="Z879" s="226"/>
      <c r="AA879" s="226"/>
      <c r="AB879" s="226"/>
      <c r="AC879" s="226"/>
    </row>
    <row r="880" spans="1:29" ht="12.75">
      <c r="A880" s="773"/>
      <c r="B880" s="773"/>
      <c r="C880" s="773"/>
      <c r="D880" s="773"/>
      <c r="E880" s="773"/>
      <c r="F880" s="773"/>
      <c r="G880" s="773"/>
      <c r="H880" s="821"/>
      <c r="I880" s="821"/>
      <c r="J880" s="821"/>
      <c r="K880" s="226"/>
      <c r="L880" s="226"/>
      <c r="M880" s="226"/>
      <c r="N880" s="226"/>
      <c r="O880" s="226"/>
      <c r="P880" s="226"/>
      <c r="Q880" s="226"/>
      <c r="R880" s="226"/>
      <c r="S880" s="226"/>
      <c r="T880" s="226"/>
      <c r="U880" s="226"/>
      <c r="V880" s="226"/>
      <c r="W880" s="226"/>
      <c r="X880" s="226"/>
      <c r="Y880" s="226"/>
      <c r="Z880" s="226"/>
      <c r="AA880" s="226"/>
      <c r="AB880" s="226"/>
      <c r="AC880" s="226"/>
    </row>
    <row r="881" spans="1:29" ht="12.75">
      <c r="A881" s="773"/>
      <c r="B881" s="773"/>
      <c r="C881" s="773"/>
      <c r="D881" s="773"/>
      <c r="E881" s="773"/>
      <c r="F881" s="773"/>
      <c r="G881" s="773"/>
      <c r="H881" s="821"/>
      <c r="I881" s="821"/>
      <c r="J881" s="821"/>
      <c r="K881" s="226"/>
      <c r="L881" s="226"/>
      <c r="M881" s="226"/>
      <c r="N881" s="226"/>
      <c r="O881" s="226"/>
      <c r="P881" s="226"/>
      <c r="Q881" s="226"/>
      <c r="R881" s="226"/>
      <c r="S881" s="226"/>
      <c r="T881" s="226"/>
      <c r="U881" s="226"/>
      <c r="V881" s="226"/>
      <c r="W881" s="226"/>
      <c r="X881" s="226"/>
      <c r="Y881" s="226"/>
      <c r="Z881" s="226"/>
      <c r="AA881" s="226"/>
      <c r="AB881" s="226"/>
      <c r="AC881" s="226"/>
    </row>
    <row r="882" spans="1:29" ht="12.75">
      <c r="A882" s="773"/>
      <c r="B882" s="773"/>
      <c r="C882" s="773"/>
      <c r="D882" s="773"/>
      <c r="E882" s="773"/>
      <c r="F882" s="773"/>
      <c r="G882" s="773"/>
      <c r="H882" s="821"/>
      <c r="I882" s="821"/>
      <c r="J882" s="821"/>
      <c r="K882" s="226"/>
      <c r="L882" s="226"/>
      <c r="M882" s="226"/>
      <c r="N882" s="226"/>
      <c r="O882" s="226"/>
      <c r="P882" s="226"/>
      <c r="Q882" s="226"/>
      <c r="R882" s="226"/>
      <c r="S882" s="226"/>
      <c r="T882" s="226"/>
      <c r="U882" s="226"/>
      <c r="V882" s="226"/>
      <c r="W882" s="226"/>
      <c r="X882" s="226"/>
      <c r="Y882" s="226"/>
      <c r="Z882" s="226"/>
      <c r="AA882" s="226"/>
      <c r="AB882" s="226"/>
      <c r="AC882" s="226"/>
    </row>
    <row r="883" spans="1:29" ht="12.75">
      <c r="A883" s="773"/>
      <c r="B883" s="773"/>
      <c r="C883" s="773"/>
      <c r="D883" s="773"/>
      <c r="E883" s="773"/>
      <c r="F883" s="773"/>
      <c r="G883" s="773"/>
      <c r="H883" s="821"/>
      <c r="I883" s="821"/>
      <c r="J883" s="821"/>
      <c r="K883" s="226"/>
      <c r="L883" s="226"/>
      <c r="M883" s="226"/>
      <c r="N883" s="226"/>
      <c r="O883" s="226"/>
      <c r="P883" s="226"/>
      <c r="Q883" s="226"/>
      <c r="R883" s="226"/>
      <c r="S883" s="226"/>
      <c r="T883" s="226"/>
      <c r="U883" s="226"/>
      <c r="V883" s="226"/>
      <c r="W883" s="226"/>
      <c r="X883" s="226"/>
      <c r="Y883" s="226"/>
      <c r="Z883" s="226"/>
      <c r="AA883" s="226"/>
      <c r="AB883" s="226"/>
      <c r="AC883" s="226"/>
    </row>
    <row r="884" spans="1:29" ht="12.75">
      <c r="A884" s="773"/>
      <c r="B884" s="773"/>
      <c r="C884" s="773"/>
      <c r="D884" s="773"/>
      <c r="E884" s="773"/>
      <c r="F884" s="773"/>
      <c r="G884" s="773"/>
      <c r="H884" s="821"/>
      <c r="I884" s="821"/>
      <c r="J884" s="821"/>
      <c r="K884" s="226"/>
      <c r="L884" s="226"/>
      <c r="M884" s="226"/>
      <c r="N884" s="226"/>
      <c r="O884" s="226"/>
      <c r="P884" s="226"/>
      <c r="Q884" s="226"/>
      <c r="R884" s="226"/>
      <c r="S884" s="226"/>
      <c r="T884" s="226"/>
      <c r="U884" s="226"/>
      <c r="V884" s="226"/>
      <c r="W884" s="226"/>
      <c r="X884" s="226"/>
      <c r="Y884" s="226"/>
      <c r="Z884" s="226"/>
      <c r="AA884" s="226"/>
      <c r="AB884" s="226"/>
      <c r="AC884" s="226"/>
    </row>
    <row r="885" spans="1:29" ht="12.75">
      <c r="A885" s="773"/>
      <c r="B885" s="773"/>
      <c r="C885" s="773"/>
      <c r="D885" s="773"/>
      <c r="E885" s="773"/>
      <c r="F885" s="773"/>
      <c r="G885" s="773"/>
      <c r="H885" s="821"/>
      <c r="I885" s="821"/>
      <c r="J885" s="821"/>
      <c r="K885" s="226"/>
      <c r="L885" s="226"/>
      <c r="M885" s="226"/>
      <c r="N885" s="226"/>
      <c r="O885" s="226"/>
      <c r="P885" s="226"/>
      <c r="Q885" s="226"/>
      <c r="R885" s="226"/>
      <c r="S885" s="226"/>
      <c r="T885" s="226"/>
      <c r="U885" s="226"/>
      <c r="V885" s="226"/>
      <c r="W885" s="226"/>
      <c r="X885" s="226"/>
      <c r="Y885" s="226"/>
      <c r="Z885" s="226"/>
      <c r="AA885" s="226"/>
      <c r="AB885" s="226"/>
      <c r="AC885" s="226"/>
    </row>
    <row r="886" spans="1:29" ht="12.75">
      <c r="A886" s="773"/>
      <c r="B886" s="773"/>
      <c r="C886" s="773"/>
      <c r="D886" s="773"/>
      <c r="E886" s="773"/>
      <c r="F886" s="773"/>
      <c r="G886" s="773"/>
      <c r="H886" s="821"/>
      <c r="I886" s="821"/>
      <c r="J886" s="821"/>
      <c r="K886" s="226"/>
      <c r="L886" s="226"/>
      <c r="M886" s="226"/>
      <c r="N886" s="226"/>
      <c r="O886" s="226"/>
      <c r="P886" s="226"/>
      <c r="Q886" s="226"/>
      <c r="R886" s="226"/>
      <c r="S886" s="226"/>
      <c r="T886" s="226"/>
      <c r="U886" s="226"/>
      <c r="V886" s="226"/>
      <c r="W886" s="226"/>
      <c r="X886" s="226"/>
      <c r="Y886" s="226"/>
      <c r="Z886" s="226"/>
      <c r="AA886" s="226"/>
      <c r="AB886" s="226"/>
      <c r="AC886" s="226"/>
    </row>
    <row r="887" spans="1:29" ht="12.75">
      <c r="A887" s="773"/>
      <c r="B887" s="773"/>
      <c r="C887" s="773"/>
      <c r="D887" s="773"/>
      <c r="E887" s="773"/>
      <c r="F887" s="773"/>
      <c r="G887" s="773"/>
      <c r="H887" s="821"/>
      <c r="I887" s="821"/>
      <c r="J887" s="821"/>
      <c r="K887" s="226"/>
      <c r="L887" s="226"/>
      <c r="M887" s="226"/>
      <c r="N887" s="226"/>
      <c r="O887" s="226"/>
      <c r="P887" s="226"/>
      <c r="Q887" s="226"/>
      <c r="R887" s="226"/>
      <c r="S887" s="226"/>
      <c r="T887" s="226"/>
      <c r="U887" s="226"/>
      <c r="V887" s="226"/>
      <c r="W887" s="226"/>
      <c r="X887" s="226"/>
      <c r="Y887" s="226"/>
      <c r="Z887" s="226"/>
      <c r="AA887" s="226"/>
      <c r="AB887" s="226"/>
      <c r="AC887" s="226"/>
    </row>
    <row r="888" spans="1:29" ht="12.75">
      <c r="A888" s="773"/>
      <c r="B888" s="773"/>
      <c r="C888" s="773"/>
      <c r="D888" s="773"/>
      <c r="E888" s="773"/>
      <c r="F888" s="773"/>
      <c r="G888" s="773"/>
      <c r="H888" s="821"/>
      <c r="I888" s="821"/>
      <c r="J888" s="821"/>
      <c r="K888" s="226"/>
      <c r="L888" s="226"/>
      <c r="M888" s="226"/>
      <c r="N888" s="226"/>
      <c r="O888" s="226"/>
      <c r="P888" s="226"/>
      <c r="Q888" s="226"/>
      <c r="R888" s="226"/>
      <c r="S888" s="226"/>
      <c r="T888" s="226"/>
      <c r="U888" s="226"/>
      <c r="V888" s="226"/>
      <c r="W888" s="226"/>
      <c r="X888" s="226"/>
      <c r="Y888" s="226"/>
      <c r="Z888" s="226"/>
      <c r="AA888" s="226"/>
      <c r="AB888" s="226"/>
      <c r="AC888" s="226"/>
    </row>
    <row r="889" spans="1:29" ht="12.75">
      <c r="A889" s="773"/>
      <c r="B889" s="773"/>
      <c r="C889" s="773"/>
      <c r="D889" s="773"/>
      <c r="E889" s="773"/>
      <c r="F889" s="773"/>
      <c r="G889" s="773"/>
      <c r="H889" s="821"/>
      <c r="I889" s="821"/>
      <c r="J889" s="821"/>
      <c r="K889" s="226"/>
      <c r="L889" s="226"/>
      <c r="M889" s="226"/>
      <c r="N889" s="226"/>
      <c r="O889" s="226"/>
      <c r="P889" s="226"/>
      <c r="Q889" s="226"/>
      <c r="R889" s="226"/>
      <c r="S889" s="226"/>
      <c r="T889" s="226"/>
      <c r="U889" s="226"/>
      <c r="V889" s="226"/>
      <c r="W889" s="226"/>
      <c r="X889" s="226"/>
      <c r="Y889" s="226"/>
      <c r="Z889" s="226"/>
      <c r="AA889" s="226"/>
      <c r="AB889" s="226"/>
      <c r="AC889" s="226"/>
    </row>
    <row r="890" spans="1:29" ht="12.75">
      <c r="A890" s="773"/>
      <c r="B890" s="773"/>
      <c r="C890" s="773"/>
      <c r="D890" s="773"/>
      <c r="E890" s="773"/>
      <c r="F890" s="773"/>
      <c r="G890" s="773"/>
      <c r="H890" s="821"/>
      <c r="I890" s="821"/>
      <c r="J890" s="821"/>
      <c r="K890" s="226"/>
      <c r="L890" s="226"/>
      <c r="M890" s="226"/>
      <c r="N890" s="226"/>
      <c r="O890" s="226"/>
      <c r="P890" s="226"/>
      <c r="Q890" s="226"/>
      <c r="R890" s="226"/>
      <c r="S890" s="226"/>
      <c r="T890" s="226"/>
      <c r="U890" s="226"/>
      <c r="V890" s="226"/>
      <c r="W890" s="226"/>
      <c r="X890" s="226"/>
      <c r="Y890" s="226"/>
      <c r="Z890" s="226"/>
      <c r="AA890" s="226"/>
      <c r="AB890" s="226"/>
      <c r="AC890" s="226"/>
    </row>
    <row r="891" spans="1:29" ht="12.75">
      <c r="A891" s="773"/>
      <c r="B891" s="773"/>
      <c r="C891" s="773"/>
      <c r="D891" s="773"/>
      <c r="E891" s="773"/>
      <c r="F891" s="773"/>
      <c r="G891" s="773"/>
      <c r="H891" s="821"/>
      <c r="I891" s="821"/>
      <c r="J891" s="821"/>
      <c r="K891" s="226"/>
      <c r="L891" s="226"/>
      <c r="M891" s="226"/>
      <c r="N891" s="226"/>
      <c r="O891" s="226"/>
      <c r="P891" s="226"/>
      <c r="Q891" s="226"/>
      <c r="R891" s="226"/>
      <c r="S891" s="226"/>
      <c r="T891" s="226"/>
      <c r="U891" s="226"/>
      <c r="V891" s="226"/>
      <c r="W891" s="226"/>
      <c r="X891" s="226"/>
      <c r="Y891" s="226"/>
      <c r="Z891" s="226"/>
      <c r="AA891" s="226"/>
      <c r="AB891" s="226"/>
      <c r="AC891" s="226"/>
    </row>
  </sheetData>
  <sheetProtection/>
  <autoFilter ref="A5:K768"/>
  <printOptions gridLines="1"/>
  <pageMargins left="0" right="0" top="0.15763888888888888" bottom="0" header="0.5118055555555556" footer="0.5118055555555556"/>
  <pageSetup horizontalDpi="300" verticalDpi="300" orientation="landscape" paperSize="9" scale="5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E53" sqref="E53"/>
    </sheetView>
  </sheetViews>
  <sheetFormatPr defaultColWidth="9.00390625" defaultRowHeight="12.75"/>
  <cols>
    <col min="1" max="1" width="55.375" style="1" customWidth="1"/>
    <col min="2" max="2" width="12.625" style="1" customWidth="1"/>
    <col min="3" max="3" width="13.625" style="1" customWidth="1"/>
    <col min="4" max="4" width="10.625" style="1" customWidth="1"/>
    <col min="5" max="5" width="10.875" style="1" customWidth="1"/>
    <col min="6" max="16384" width="9.00390625" style="1" customWidth="1"/>
  </cols>
  <sheetData>
    <row r="1" ht="12.75">
      <c r="E1" s="886"/>
    </row>
    <row r="3" spans="1:4" ht="23.25">
      <c r="A3" s="962" t="s">
        <v>838</v>
      </c>
      <c r="B3" s="962"/>
      <c r="C3" s="962"/>
      <c r="D3" s="888" t="s">
        <v>839</v>
      </c>
    </row>
    <row r="4" spans="1:4" ht="23.25">
      <c r="A4" s="887"/>
      <c r="B4" s="887"/>
      <c r="C4" s="887"/>
      <c r="D4" s="888"/>
    </row>
    <row r="5" spans="1:5" ht="18">
      <c r="A5" s="889"/>
      <c r="B5" s="890" t="s">
        <v>315</v>
      </c>
      <c r="C5" s="890" t="s">
        <v>315</v>
      </c>
      <c r="D5" s="890" t="s">
        <v>315</v>
      </c>
      <c r="E5" s="890" t="s">
        <v>315</v>
      </c>
    </row>
    <row r="6" spans="1:5" ht="18">
      <c r="A6" s="889"/>
      <c r="B6" s="890">
        <v>2010</v>
      </c>
      <c r="C6" s="890">
        <v>2011</v>
      </c>
      <c r="D6" s="890">
        <v>2012</v>
      </c>
      <c r="E6" s="890">
        <v>2013</v>
      </c>
    </row>
    <row r="7" spans="1:5" ht="15.75">
      <c r="A7" s="335"/>
      <c r="B7" s="342" t="s">
        <v>1126</v>
      </c>
      <c r="C7" s="342" t="s">
        <v>1126</v>
      </c>
      <c r="D7" s="342" t="s">
        <v>1126</v>
      </c>
      <c r="E7" s="342" t="s">
        <v>1126</v>
      </c>
    </row>
    <row r="8" spans="1:5" ht="15.75">
      <c r="A8" s="663" t="s">
        <v>1162</v>
      </c>
      <c r="B8" s="891">
        <f>SUM(B10+B18)</f>
        <v>46802</v>
      </c>
      <c r="C8" s="891">
        <f>SUM(C10+C18)</f>
        <v>46832</v>
      </c>
      <c r="D8" s="891">
        <f>SUM(D10+D18)</f>
        <v>46452</v>
      </c>
      <c r="E8" s="891">
        <f>SUM(E10+E18)</f>
        <v>46112</v>
      </c>
    </row>
    <row r="9" spans="2:5" ht="15">
      <c r="B9" s="892"/>
      <c r="C9" s="892"/>
      <c r="D9" s="892"/>
      <c r="E9" s="892"/>
    </row>
    <row r="10" spans="1:5" ht="15.75">
      <c r="A10" s="663" t="s">
        <v>1163</v>
      </c>
      <c r="B10" s="891">
        <f>SUM(B11:B17)</f>
        <v>44250</v>
      </c>
      <c r="C10" s="891">
        <f>SUM(C11:C17)</f>
        <v>44730</v>
      </c>
      <c r="D10" s="891">
        <f>SUM(D11:D17)</f>
        <v>44350</v>
      </c>
      <c r="E10" s="891">
        <f>SUM(E11:E17)</f>
        <v>44010</v>
      </c>
    </row>
    <row r="11" spans="1:5" ht="15">
      <c r="A11" s="893" t="s">
        <v>1164</v>
      </c>
      <c r="B11" s="894">
        <v>7900</v>
      </c>
      <c r="C11" s="894">
        <v>8000</v>
      </c>
      <c r="D11" s="894">
        <v>8200</v>
      </c>
      <c r="E11" s="894">
        <v>8200</v>
      </c>
    </row>
    <row r="12" spans="1:5" ht="15">
      <c r="A12" s="895" t="s">
        <v>0</v>
      </c>
      <c r="B12" s="896">
        <v>30700</v>
      </c>
      <c r="C12" s="896">
        <v>30750</v>
      </c>
      <c r="D12" s="896">
        <v>30750</v>
      </c>
      <c r="E12" s="896">
        <v>30700</v>
      </c>
    </row>
    <row r="13" spans="1:5" ht="15">
      <c r="A13" s="895" t="s">
        <v>840</v>
      </c>
      <c r="B13" s="896">
        <v>1300</v>
      </c>
      <c r="C13" s="896">
        <v>1400</v>
      </c>
      <c r="D13" s="896">
        <v>1400</v>
      </c>
      <c r="E13" s="896">
        <v>1400</v>
      </c>
    </row>
    <row r="14" spans="1:5" ht="15">
      <c r="A14" s="895" t="s">
        <v>2</v>
      </c>
      <c r="B14" s="896">
        <v>1770</v>
      </c>
      <c r="C14" s="896">
        <v>1800</v>
      </c>
      <c r="D14" s="896">
        <v>1500</v>
      </c>
      <c r="E14" s="896">
        <v>1400</v>
      </c>
    </row>
    <row r="15" spans="1:5" ht="15">
      <c r="A15" s="895" t="s">
        <v>11</v>
      </c>
      <c r="B15" s="896">
        <v>2400</v>
      </c>
      <c r="C15" s="896">
        <v>2500</v>
      </c>
      <c r="D15" s="896">
        <v>2200</v>
      </c>
      <c r="E15" s="896">
        <v>2000</v>
      </c>
    </row>
    <row r="16" spans="1:5" ht="15">
      <c r="A16" s="895" t="s">
        <v>841</v>
      </c>
      <c r="B16" s="896">
        <v>30</v>
      </c>
      <c r="C16" s="896">
        <v>50</v>
      </c>
      <c r="D16" s="896">
        <v>70</v>
      </c>
      <c r="E16" s="896">
        <v>80</v>
      </c>
    </row>
    <row r="17" spans="1:5" ht="15">
      <c r="A17" s="895" t="s">
        <v>842</v>
      </c>
      <c r="B17" s="896">
        <v>150</v>
      </c>
      <c r="C17" s="896">
        <v>230</v>
      </c>
      <c r="D17" s="896">
        <v>230</v>
      </c>
      <c r="E17" s="896">
        <v>230</v>
      </c>
    </row>
    <row r="18" spans="1:5" ht="15.75">
      <c r="A18" s="663" t="s">
        <v>14</v>
      </c>
      <c r="B18" s="891">
        <f>SUM(B19:B22)</f>
        <v>2552</v>
      </c>
      <c r="C18" s="891">
        <f>SUM(C19:C22)</f>
        <v>2102</v>
      </c>
      <c r="D18" s="891">
        <f>SUM(D19:D22)</f>
        <v>2102</v>
      </c>
      <c r="E18" s="891">
        <f>SUM(E19:E22)</f>
        <v>2102</v>
      </c>
    </row>
    <row r="19" spans="1:5" ht="15">
      <c r="A19" s="895" t="s">
        <v>843</v>
      </c>
      <c r="B19" s="896">
        <v>200</v>
      </c>
      <c r="C19" s="896">
        <v>250</v>
      </c>
      <c r="D19" s="896">
        <v>250</v>
      </c>
      <c r="E19" s="896">
        <v>250</v>
      </c>
    </row>
    <row r="20" spans="1:5" ht="15">
      <c r="A20" s="895" t="s">
        <v>844</v>
      </c>
      <c r="B20" s="896">
        <v>1000</v>
      </c>
      <c r="C20" s="896">
        <v>500</v>
      </c>
      <c r="D20" s="896">
        <v>500</v>
      </c>
      <c r="E20" s="896">
        <v>500</v>
      </c>
    </row>
    <row r="21" spans="1:5" ht="15">
      <c r="A21" s="895" t="s">
        <v>845</v>
      </c>
      <c r="B21" s="896">
        <v>1252</v>
      </c>
      <c r="C21" s="896">
        <v>1252</v>
      </c>
      <c r="D21" s="896">
        <v>1252</v>
      </c>
      <c r="E21" s="896">
        <v>1252</v>
      </c>
    </row>
    <row r="22" spans="1:5" ht="15">
      <c r="A22" s="897" t="s">
        <v>18</v>
      </c>
      <c r="B22" s="898">
        <v>100</v>
      </c>
      <c r="C22" s="898">
        <v>100</v>
      </c>
      <c r="D22" s="898">
        <v>100</v>
      </c>
      <c r="E22" s="898">
        <v>100</v>
      </c>
    </row>
    <row r="23" spans="1:5" ht="15">
      <c r="A23" s="899"/>
      <c r="B23" s="900"/>
      <c r="C23" s="900"/>
      <c r="D23" s="900"/>
      <c r="E23" s="900"/>
    </row>
    <row r="24" spans="2:5" ht="15">
      <c r="B24" s="892"/>
      <c r="C24" s="892"/>
      <c r="D24" s="892"/>
      <c r="E24" s="892"/>
    </row>
    <row r="25" spans="1:5" ht="15.75">
      <c r="A25" s="663" t="s">
        <v>24</v>
      </c>
      <c r="B25" s="891">
        <f>SUM(B27+B46)</f>
        <v>54370</v>
      </c>
      <c r="C25" s="891">
        <f>SUM(C27+C46)</f>
        <v>52390</v>
      </c>
      <c r="D25" s="891">
        <f>SUM(D27+D46)</f>
        <v>51000</v>
      </c>
      <c r="E25" s="891">
        <f>SUM(E27+E46)</f>
        <v>51960</v>
      </c>
    </row>
    <row r="26" spans="2:5" ht="15">
      <c r="B26" s="892"/>
      <c r="C26" s="892"/>
      <c r="D26" s="892"/>
      <c r="E26" s="892"/>
    </row>
    <row r="27" spans="1:5" ht="15.75">
      <c r="A27" s="663" t="s">
        <v>25</v>
      </c>
      <c r="B27" s="891">
        <f>SUM(B28:B45)</f>
        <v>44250</v>
      </c>
      <c r="C27" s="891">
        <f>SUM(C28:C45)</f>
        <v>44730</v>
      </c>
      <c r="D27" s="891">
        <f>SUM(D28:D45)</f>
        <v>44350</v>
      </c>
      <c r="E27" s="891">
        <f>SUM(E28:E45)</f>
        <v>44010</v>
      </c>
    </row>
    <row r="28" spans="1:5" ht="15">
      <c r="A28" s="893" t="s">
        <v>26</v>
      </c>
      <c r="B28" s="901">
        <v>0</v>
      </c>
      <c r="C28" s="901">
        <v>0</v>
      </c>
      <c r="D28" s="901">
        <v>0</v>
      </c>
      <c r="E28" s="901">
        <v>0</v>
      </c>
    </row>
    <row r="29" spans="1:5" ht="15">
      <c r="A29" s="895" t="s">
        <v>846</v>
      </c>
      <c r="B29" s="896">
        <v>16200</v>
      </c>
      <c r="C29" s="896">
        <v>16300</v>
      </c>
      <c r="D29" s="896">
        <v>16400</v>
      </c>
      <c r="E29" s="896">
        <v>16550</v>
      </c>
    </row>
    <row r="30" spans="1:5" ht="15">
      <c r="A30" s="895" t="s">
        <v>847</v>
      </c>
      <c r="B30" s="896">
        <v>5500</v>
      </c>
      <c r="C30" s="896">
        <v>5580</v>
      </c>
      <c r="D30" s="896">
        <v>5620</v>
      </c>
      <c r="E30" s="896">
        <v>5685</v>
      </c>
    </row>
    <row r="31" spans="1:5" ht="15">
      <c r="A31" s="895" t="s">
        <v>29</v>
      </c>
      <c r="B31" s="896">
        <v>2200</v>
      </c>
      <c r="C31" s="896">
        <v>2220</v>
      </c>
      <c r="D31" s="896">
        <v>2000</v>
      </c>
      <c r="E31" s="896">
        <v>1800</v>
      </c>
    </row>
    <row r="32" spans="1:5" ht="15">
      <c r="A32" s="895" t="s">
        <v>30</v>
      </c>
      <c r="B32" s="896">
        <v>5600</v>
      </c>
      <c r="C32" s="896">
        <v>5800</v>
      </c>
      <c r="D32" s="896">
        <v>5850</v>
      </c>
      <c r="E32" s="896">
        <v>5900</v>
      </c>
    </row>
    <row r="33" spans="1:5" ht="15">
      <c r="A33" s="895" t="s">
        <v>31</v>
      </c>
      <c r="B33" s="896">
        <v>6750</v>
      </c>
      <c r="C33" s="896">
        <v>6800</v>
      </c>
      <c r="D33" s="896">
        <v>6700</v>
      </c>
      <c r="E33" s="896">
        <v>6500</v>
      </c>
    </row>
    <row r="34" spans="1:5" ht="15">
      <c r="A34" s="895" t="s">
        <v>32</v>
      </c>
      <c r="B34" s="896">
        <v>1350</v>
      </c>
      <c r="C34" s="896">
        <v>1420</v>
      </c>
      <c r="D34" s="896">
        <v>1200</v>
      </c>
      <c r="E34" s="896">
        <v>1100</v>
      </c>
    </row>
    <row r="35" spans="1:5" ht="15">
      <c r="A35" s="895" t="s">
        <v>33</v>
      </c>
      <c r="B35" s="896">
        <v>150</v>
      </c>
      <c r="C35" s="896">
        <v>150</v>
      </c>
      <c r="D35" s="896">
        <v>150</v>
      </c>
      <c r="E35" s="896">
        <v>118</v>
      </c>
    </row>
    <row r="36" spans="1:5" ht="15">
      <c r="A36" s="895" t="s">
        <v>34</v>
      </c>
      <c r="B36" s="896">
        <v>900</v>
      </c>
      <c r="C36" s="896">
        <v>900</v>
      </c>
      <c r="D36" s="896">
        <v>900</v>
      </c>
      <c r="E36" s="896">
        <v>850</v>
      </c>
    </row>
    <row r="37" spans="1:5" ht="15">
      <c r="A37" s="895" t="s">
        <v>848</v>
      </c>
      <c r="B37" s="896">
        <v>350</v>
      </c>
      <c r="C37" s="896">
        <v>355</v>
      </c>
      <c r="D37" s="896">
        <v>360</v>
      </c>
      <c r="E37" s="896">
        <v>365</v>
      </c>
    </row>
    <row r="38" spans="1:5" ht="15">
      <c r="A38" s="895" t="s">
        <v>849</v>
      </c>
      <c r="B38" s="896">
        <v>0</v>
      </c>
      <c r="C38" s="896">
        <v>0</v>
      </c>
      <c r="D38" s="896">
        <v>0</v>
      </c>
      <c r="E38" s="896">
        <v>0</v>
      </c>
    </row>
    <row r="39" spans="1:5" ht="15">
      <c r="A39" s="895" t="s">
        <v>850</v>
      </c>
      <c r="B39" s="896">
        <v>0</v>
      </c>
      <c r="C39" s="896">
        <v>0</v>
      </c>
      <c r="D39" s="896">
        <v>0</v>
      </c>
      <c r="E39" s="896">
        <v>0</v>
      </c>
    </row>
    <row r="40" spans="1:5" ht="15">
      <c r="A40" s="895" t="s">
        <v>851</v>
      </c>
      <c r="B40" s="896">
        <v>1000</v>
      </c>
      <c r="C40" s="896">
        <v>950</v>
      </c>
      <c r="D40" s="896">
        <v>960</v>
      </c>
      <c r="E40" s="896">
        <v>970</v>
      </c>
    </row>
    <row r="41" spans="1:5" ht="15">
      <c r="A41" s="895" t="s">
        <v>37</v>
      </c>
      <c r="B41" s="896">
        <v>70</v>
      </c>
      <c r="C41" s="896">
        <v>75</v>
      </c>
      <c r="D41" s="896">
        <v>80</v>
      </c>
      <c r="E41" s="896">
        <v>82</v>
      </c>
    </row>
    <row r="42" spans="1:5" ht="15">
      <c r="A42" s="895" t="s">
        <v>852</v>
      </c>
      <c r="B42" s="896">
        <v>100</v>
      </c>
      <c r="C42" s="896">
        <v>100</v>
      </c>
      <c r="D42" s="896">
        <v>100</v>
      </c>
      <c r="E42" s="896">
        <v>100</v>
      </c>
    </row>
    <row r="43" spans="1:5" ht="15">
      <c r="A43" s="895" t="s">
        <v>853</v>
      </c>
      <c r="B43" s="896">
        <v>3660</v>
      </c>
      <c r="C43" s="896">
        <v>3700</v>
      </c>
      <c r="D43" s="896">
        <v>3720</v>
      </c>
      <c r="E43" s="896">
        <v>3750</v>
      </c>
    </row>
    <row r="44" spans="1:5" ht="15">
      <c r="A44" s="902" t="s">
        <v>854</v>
      </c>
      <c r="B44" s="896">
        <v>370</v>
      </c>
      <c r="C44" s="896">
        <v>350</v>
      </c>
      <c r="D44" s="896">
        <v>300</v>
      </c>
      <c r="E44" s="896">
        <v>240</v>
      </c>
    </row>
    <row r="45" spans="1:5" ht="15">
      <c r="A45" s="895" t="s">
        <v>855</v>
      </c>
      <c r="B45" s="896">
        <v>50</v>
      </c>
      <c r="C45" s="896">
        <v>30</v>
      </c>
      <c r="D45" s="896">
        <v>10</v>
      </c>
      <c r="E45" s="896">
        <v>0</v>
      </c>
    </row>
    <row r="46" spans="1:5" ht="15.75">
      <c r="A46" s="663" t="s">
        <v>48</v>
      </c>
      <c r="B46" s="891">
        <f>(B8-B27)+B50</f>
        <v>10120</v>
      </c>
      <c r="C46" s="891">
        <f>(C8-C27)+C50</f>
        <v>7660</v>
      </c>
      <c r="D46" s="891">
        <f>(D8-D27)+D50</f>
        <v>6650</v>
      </c>
      <c r="E46" s="891">
        <f>(E8-E27)+E50</f>
        <v>7950</v>
      </c>
    </row>
    <row r="47" ht="12.75">
      <c r="A47" s="773"/>
    </row>
    <row r="48" ht="12.75">
      <c r="A48" s="773"/>
    </row>
    <row r="49" ht="12.75">
      <c r="A49" s="773"/>
    </row>
    <row r="50" spans="1:5" ht="15.75">
      <c r="A50" s="663" t="s">
        <v>856</v>
      </c>
      <c r="B50" s="891">
        <f>SUM(B51:B52)</f>
        <v>7568</v>
      </c>
      <c r="C50" s="891">
        <f>SUM(C51:C52)</f>
        <v>5558</v>
      </c>
      <c r="D50" s="891">
        <f>SUM(D51:D52)</f>
        <v>4548</v>
      </c>
      <c r="E50" s="891">
        <f>SUM(E51:E52)</f>
        <v>5848</v>
      </c>
    </row>
    <row r="51" spans="1:5" ht="15">
      <c r="A51" s="903" t="s">
        <v>857</v>
      </c>
      <c r="B51" s="904">
        <v>10120</v>
      </c>
      <c r="C51" s="904">
        <v>8110</v>
      </c>
      <c r="D51" s="904">
        <v>7100</v>
      </c>
      <c r="E51" s="904">
        <v>7100</v>
      </c>
    </row>
    <row r="52" spans="1:5" ht="15">
      <c r="A52" s="905" t="s">
        <v>858</v>
      </c>
      <c r="B52" s="898">
        <v>-2552</v>
      </c>
      <c r="C52" s="898">
        <v>-2552</v>
      </c>
      <c r="D52" s="898">
        <v>-2552</v>
      </c>
      <c r="E52" s="898">
        <v>-1252</v>
      </c>
    </row>
  </sheetData>
  <sheetProtection/>
  <mergeCells count="1">
    <mergeCell ref="A3:C3"/>
  </mergeCells>
  <printOptions/>
  <pageMargins left="0" right="0" top="0.3541666666666667" bottom="0" header="0.5118055555555556" footer="0.5118055555555556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2010-02-02T14:03:01Z</cp:lastPrinted>
  <dcterms:created xsi:type="dcterms:W3CDTF">2000-12-30T17:06:54Z</dcterms:created>
  <dcterms:modified xsi:type="dcterms:W3CDTF">2011-06-01T13:10:57Z</dcterms:modified>
  <cp:category/>
  <cp:version/>
  <cp:contentType/>
  <cp:contentStatus/>
  <cp:revision>1</cp:revision>
</cp:coreProperties>
</file>